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rcin\Documents\MODERNIZAČNÍ FOND\VÝZVY - Záměry\VÝZVY\RES+\2022\"/>
    </mc:Choice>
  </mc:AlternateContent>
  <xr:revisionPtr revIDLastSave="0" documentId="13_ncr:1_{9A3B4370-98DC-4D01-A1EA-5C6FD8E6A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taceMax do 1 MW" sheetId="1" r:id="rId1"/>
    <sheet name="Graf do 1 MW" sheetId="5" state="hidden" r:id="rId2"/>
    <sheet name="Graf nad 1 MW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D29" i="1" l="1"/>
  <c r="C11" i="1"/>
  <c r="K9" i="1" s="1"/>
  <c r="F23" i="1" l="1"/>
  <c r="F21" i="1" l="1"/>
  <c r="K7" i="1" l="1"/>
  <c r="K3" i="1"/>
  <c r="H31" i="1"/>
  <c r="H32" i="1" s="1"/>
  <c r="C16" i="1" l="1"/>
  <c r="C17" i="1" s="1"/>
  <c r="B5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  <c r="K5" i="1" l="1"/>
  <c r="D13" i="1" l="1"/>
  <c r="F14" i="1"/>
  <c r="C13" i="1"/>
  <c r="C31" i="1" s="1"/>
  <c r="C25" i="1"/>
  <c r="K13" i="1"/>
  <c r="C18" i="1" l="1"/>
  <c r="C19" i="1" s="1"/>
  <c r="F13" i="1"/>
</calcChain>
</file>

<file path=xl/sharedStrings.xml><?xml version="1.0" encoding="utf-8"?>
<sst xmlns="http://schemas.openxmlformats.org/spreadsheetml/2006/main" count="39" uniqueCount="29">
  <si>
    <t>výkon kW</t>
  </si>
  <si>
    <t>Jednotková dotace (Kč/kW)</t>
  </si>
  <si>
    <t>Stanovení maximální dotace pro FVE do 1 MWp</t>
  </si>
  <si>
    <t>pozemní</t>
  </si>
  <si>
    <t>střešní</t>
  </si>
  <si>
    <t>podpora</t>
  </si>
  <si>
    <r>
      <t xml:space="preserve">Střešní instalace FVE - </t>
    </r>
    <r>
      <rPr>
        <i/>
        <sz val="11"/>
        <color theme="1"/>
        <rFont val="Calibri"/>
        <family val="2"/>
        <charset val="238"/>
        <scheme val="minor"/>
      </rPr>
      <t>doplňte výkon v kW</t>
    </r>
  </si>
  <si>
    <r>
      <t xml:space="preserve">Kapacita akumulace - </t>
    </r>
    <r>
      <rPr>
        <i/>
        <sz val="11"/>
        <color theme="1"/>
        <rFont val="Calibri"/>
        <family val="2"/>
        <charset val="238"/>
        <scheme val="minor"/>
      </rPr>
      <t>doplňte kapacitu v kWh</t>
    </r>
  </si>
  <si>
    <r>
      <t xml:space="preserve">Pozemní instalace FVE - </t>
    </r>
    <r>
      <rPr>
        <i/>
        <sz val="11"/>
        <rFont val="Calibri"/>
        <family val="2"/>
        <charset val="238"/>
        <scheme val="minor"/>
      </rPr>
      <t xml:space="preserve">doplňte výkon v kW </t>
    </r>
  </si>
  <si>
    <t>Max. dotace (Kč)</t>
  </si>
  <si>
    <t>Velikost podniku:</t>
  </si>
  <si>
    <t>Malý podnik</t>
  </si>
  <si>
    <t>Praha</t>
  </si>
  <si>
    <t>Místo realizace projektu:</t>
  </si>
  <si>
    <t>Střední podnik</t>
  </si>
  <si>
    <t>Ostatní regiony</t>
  </si>
  <si>
    <t>Velký podnik</t>
  </si>
  <si>
    <t>zvolte velikost podniku</t>
  </si>
  <si>
    <t>zvolte místo realizace</t>
  </si>
  <si>
    <t>Maximální dotace dle technických parametrů FVE [Kč]</t>
  </si>
  <si>
    <t>odhad celkových nákladů investice v Kč</t>
  </si>
  <si>
    <t>Upravte hodnotu celkových investičních nákladů v Kč dle vašeho rozpočtu</t>
  </si>
  <si>
    <t>Region a)</t>
  </si>
  <si>
    <t>Region c)</t>
  </si>
  <si>
    <t xml:space="preserve">Vypočítaný přibližný příkon elektrolyzéru v kW </t>
  </si>
  <si>
    <r>
      <t xml:space="preserve">Elektrolyzér - </t>
    </r>
    <r>
      <rPr>
        <i/>
        <sz val="11"/>
        <color theme="1"/>
        <rFont val="Calibri"/>
        <family val="2"/>
        <charset val="238"/>
        <scheme val="minor"/>
      </rPr>
      <t>doplňte hodinovou výrobu vodíku v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charset val="238"/>
        <scheme val="minor"/>
      </rPr>
      <t>/hod</t>
    </r>
  </si>
  <si>
    <t>z toho způsobilých nákladů dle vašeho rozpočtu</t>
  </si>
  <si>
    <t>- - -  vyberte  - - -</t>
  </si>
  <si>
    <t>Max. výše dotace zohledňující místo realizace a velikost podniku [Kč]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</si>
</sst>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165" fontId="0" fillId="0" borderId="1" xfId="0" applyNumberFormat="1" applyBorder="1"/>
    <xf numFmtId="1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 indent="1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0" fillId="2" borderId="0" xfId="0" applyFont="1" applyFill="1" applyAlignment="1" applyProtection="1">
      <alignment horizontal="right" vertical="center" indent="2"/>
      <protection hidden="1"/>
    </xf>
    <xf numFmtId="0" fontId="1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 vertical="center" indent="2"/>
      <protection hidden="1"/>
    </xf>
    <xf numFmtId="3" fontId="6" fillId="2" borderId="0" xfId="0" applyNumberFormat="1" applyFont="1" applyFill="1" applyBorder="1" applyProtection="1"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3" fontId="8" fillId="2" borderId="0" xfId="0" applyNumberFormat="1" applyFont="1" applyFill="1" applyAlignment="1" applyProtection="1">
      <alignment horizontal="right" vertical="center" indent="1"/>
      <protection hidden="1"/>
    </xf>
    <xf numFmtId="3" fontId="6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6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2" borderId="0" xfId="0" applyFont="1" applyFill="1"/>
    <xf numFmtId="0" fontId="6" fillId="0" borderId="0" xfId="0" applyFont="1"/>
    <xf numFmtId="3" fontId="5" fillId="3" borderId="0" xfId="0" applyNumberFormat="1" applyFont="1" applyFill="1" applyAlignment="1" applyProtection="1">
      <alignment horizontal="right" vertical="center" indent="1"/>
      <protection hidden="1"/>
    </xf>
    <xf numFmtId="1" fontId="1" fillId="2" borderId="0" xfId="0" applyNumberFormat="1" applyFont="1" applyFill="1" applyProtection="1">
      <protection hidden="1"/>
    </xf>
    <xf numFmtId="0" fontId="10" fillId="2" borderId="0" xfId="0" applyFont="1" applyFill="1" applyAlignment="1" applyProtection="1">
      <alignment horizontal="right" vertical="center" indent="2"/>
      <protection hidden="1"/>
    </xf>
    <xf numFmtId="3" fontId="1" fillId="2" borderId="0" xfId="0" applyNumberFormat="1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right" vertical="center" indent="1"/>
      <protection locked="0" hidden="1"/>
    </xf>
    <xf numFmtId="0" fontId="9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164" fontId="6" fillId="2" borderId="0" xfId="0" applyNumberFormat="1" applyFont="1" applyFill="1" applyProtection="1">
      <protection hidden="1"/>
    </xf>
    <xf numFmtId="0" fontId="12" fillId="2" borderId="0" xfId="0" applyFont="1" applyFill="1" applyAlignment="1" applyProtection="1">
      <alignment horizontal="right" vertical="center" indent="1"/>
      <protection hidden="1"/>
    </xf>
    <xf numFmtId="3" fontId="7" fillId="3" borderId="0" xfId="0" applyNumberFormat="1" applyFont="1" applyFill="1" applyBorder="1" applyAlignment="1" applyProtection="1">
      <alignment horizontal="right" vertical="center" indent="1"/>
      <protection hidden="1"/>
    </xf>
    <xf numFmtId="3" fontId="12" fillId="2" borderId="0" xfId="0" applyNumberFormat="1" applyFont="1" applyFill="1" applyAlignment="1" applyProtection="1">
      <alignment horizontal="right" vertical="center" indent="1"/>
      <protection hidden="1"/>
    </xf>
    <xf numFmtId="0" fontId="16" fillId="2" borderId="0" xfId="0" applyFont="1" applyFill="1" applyAlignment="1" applyProtection="1">
      <alignment horizontal="right" vertical="center" indent="2"/>
      <protection hidden="1"/>
    </xf>
    <xf numFmtId="3" fontId="16" fillId="3" borderId="0" xfId="0" applyNumberFormat="1" applyFont="1" applyFill="1" applyBorder="1" applyAlignment="1" applyProtection="1">
      <alignment horizontal="right" vertical="center" indent="1"/>
      <protection hidden="1"/>
    </xf>
    <xf numFmtId="0" fontId="0" fillId="2" borderId="2" xfId="0" applyFont="1" applyFill="1" applyBorder="1" applyAlignment="1" applyProtection="1">
      <alignment horizontal="right" vertical="center" indent="1"/>
      <protection locked="0" hidden="1"/>
    </xf>
    <xf numFmtId="0" fontId="17" fillId="2" borderId="0" xfId="0" applyFont="1" applyFill="1" applyBorder="1" applyAlignment="1" applyProtection="1">
      <alignment horizontal="right" vertical="center" indent="1"/>
      <protection locked="0" hidden="1"/>
    </xf>
    <xf numFmtId="4" fontId="18" fillId="2" borderId="0" xfId="0" applyNumberFormat="1" applyFont="1" applyFill="1" applyAlignment="1" applyProtection="1">
      <alignment horizontal="left" vertical="center" indent="1"/>
      <protection hidden="1"/>
    </xf>
    <xf numFmtId="0" fontId="17" fillId="2" borderId="0" xfId="0" applyFont="1" applyFill="1" applyAlignment="1" applyProtection="1">
      <alignment horizontal="right" vertical="center" indent="1"/>
      <protection hidden="1"/>
    </xf>
    <xf numFmtId="3" fontId="1" fillId="2" borderId="0" xfId="0" applyNumberFormat="1" applyFont="1" applyFill="1" applyProtection="1">
      <protection hidden="1"/>
    </xf>
    <xf numFmtId="0" fontId="1" fillId="0" borderId="0" xfId="0" applyFont="1"/>
    <xf numFmtId="49" fontId="1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Alignment="1" applyProtection="1">
      <alignment horizontal="right" vertical="center" indent="1"/>
      <protection hidden="1"/>
    </xf>
    <xf numFmtId="3" fontId="19" fillId="2" borderId="0" xfId="0" applyNumberFormat="1" applyFont="1" applyFill="1" applyBorder="1" applyAlignment="1" applyProtection="1">
      <alignment horizontal="right" vertical="center" indent="1"/>
      <protection locked="0" hidden="1"/>
    </xf>
    <xf numFmtId="0" fontId="19" fillId="2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Protection="1">
      <protection hidden="1"/>
    </xf>
    <xf numFmtId="3" fontId="6" fillId="2" borderId="4" xfId="0" applyNumberFormat="1" applyFont="1" applyFill="1" applyBorder="1" applyAlignment="1" applyProtection="1">
      <alignment horizontal="right" vertical="center" indent="1"/>
      <protection hidden="1"/>
    </xf>
    <xf numFmtId="0" fontId="14" fillId="2" borderId="0" xfId="0" applyFont="1" applyFill="1" applyAlignment="1" applyProtection="1">
      <alignment horizontal="right" vertical="center" indent="2"/>
      <protection hidden="1"/>
    </xf>
    <xf numFmtId="0" fontId="6" fillId="2" borderId="0" xfId="0" applyFont="1" applyFill="1" applyProtection="1">
      <protection locked="0" hidden="1"/>
    </xf>
    <xf numFmtId="0" fontId="6" fillId="0" borderId="0" xfId="0" applyFont="1" applyProtection="1">
      <protection locked="0" hidden="1"/>
    </xf>
    <xf numFmtId="49" fontId="1" fillId="2" borderId="0" xfId="0" applyNumberFormat="1" applyFont="1" applyFill="1" applyAlignment="1" applyProtection="1">
      <alignment horizontal="center" vertical="center"/>
      <protection locked="0" hidden="1"/>
    </xf>
    <xf numFmtId="0" fontId="1" fillId="2" borderId="0" xfId="0" applyFont="1" applyFill="1" applyProtection="1">
      <protection locked="0" hidden="1"/>
    </xf>
    <xf numFmtId="0" fontId="1" fillId="0" borderId="0" xfId="0" applyFont="1" applyProtection="1">
      <protection locked="0" hidden="1"/>
    </xf>
    <xf numFmtId="4" fontId="18" fillId="2" borderId="0" xfId="0" applyNumberFormat="1" applyFont="1" applyFill="1" applyAlignment="1" applyProtection="1">
      <alignment horizontal="right" vertical="center" indent="1"/>
      <protection hidden="1"/>
    </xf>
    <xf numFmtId="0" fontId="1" fillId="0" borderId="0" xfId="0" applyFont="1" applyAlignment="1">
      <alignment horizontal="right" vertical="center" indent="1"/>
    </xf>
    <xf numFmtId="0" fontId="13" fillId="2" borderId="3" xfId="0" applyFont="1" applyFill="1" applyBorder="1" applyAlignment="1" applyProtection="1">
      <alignment horizontal="left" vertical="center" indent="2"/>
      <protection hidden="1"/>
    </xf>
    <xf numFmtId="0" fontId="13" fillId="0" borderId="0" xfId="0" applyFont="1" applyAlignment="1">
      <alignment horizontal="left" vertical="center" indent="2"/>
    </xf>
    <xf numFmtId="0" fontId="15" fillId="4" borderId="0" xfId="0" applyFont="1" applyFill="1" applyAlignment="1" applyProtection="1">
      <alignment horizontal="right" vertical="center" indent="3"/>
      <protection hidden="1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5538-46BC-8A15-BC2568417504}"/>
              </c:ext>
            </c:extLst>
          </c:dPt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9-41C4-B55B-7FE007082D43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09-41C4-B55B-7FE007082D43}"/>
            </c:ext>
          </c:extLst>
        </c:ser>
        <c:ser>
          <c:idx val="2"/>
          <c:order val="2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FF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09-41C4-B55B-7FE007082D43}"/>
              </c:ext>
            </c:extLst>
          </c:dPt>
          <c:xVal>
            <c:numRef>
              <c:f>'DotaceMax do 1 MW'!$C$16:$C$17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'DotaceMax do 1 MW'!$B$16:$B$17</c:f>
              <c:numCache>
                <c:formatCode>General</c:formatCode>
                <c:ptCount val="2"/>
                <c:pt idx="0">
                  <c:v>6500</c:v>
                </c:pt>
                <c:pt idx="1">
                  <c:v>10500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09-41C4-B55B-7FE007082D43}"/>
            </c:ext>
          </c:extLst>
        </c:ser>
        <c:ser>
          <c:idx val="3"/>
          <c:order val="3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FF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409-41C4-B55B-7FE007082D43}"/>
              </c:ext>
            </c:extLst>
          </c:dPt>
          <c:xVal>
            <c:numRef>
              <c:f>'DotaceMax do 1 MW'!$B$18:$B$19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'DotaceMax do 1 MW'!$C$18:$C$19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09-41C4-B55B-7FE00708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ax val="10500"/>
          <c:min val="6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1478807573295766"/>
          <c:y val="3.777265609902334E-2"/>
          <c:w val="0.2222231638085598"/>
          <c:h val="0.1358452339069723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16" fmlaLink="$K$20" fmlaRange="$J$19:$J$22" noThreeD="1" sel="1" val="0"/>
</file>

<file path=xl/ctrlProps/ctrlProp2.xml><?xml version="1.0" encoding="utf-8"?>
<formControlPr xmlns="http://schemas.microsoft.com/office/spreadsheetml/2009/9/main" objectType="Drop" dropLines="4" dropStyle="combo" dx="16" fmlaLink="$K$24" fmlaRange="$J$23:$J$2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76199</xdr:rowOff>
    </xdr:from>
    <xdr:to>
      <xdr:col>10</xdr:col>
      <xdr:colOff>962025</xdr:colOff>
      <xdr:row>20</xdr:row>
      <xdr:rowOff>190500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47625</xdr:rowOff>
        </xdr:from>
        <xdr:to>
          <xdr:col>2</xdr:col>
          <xdr:colOff>1533525</xdr:colOff>
          <xdr:row>21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1533525</xdr:colOff>
          <xdr:row>22</xdr:row>
          <xdr:rowOff>238125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XFC39"/>
  <sheetViews>
    <sheetView showGridLines="0" showRowColHeaders="0" tabSelected="1" workbookViewId="0">
      <selection activeCell="C31" sqref="C31"/>
    </sheetView>
  </sheetViews>
  <sheetFormatPr defaultColWidth="0" defaultRowHeight="15" zeroHeight="1" x14ac:dyDescent="0.25"/>
  <cols>
    <col min="1" max="1" width="41.28515625" style="22" customWidth="1"/>
    <col min="2" max="2" width="31.85546875" style="22" customWidth="1"/>
    <col min="3" max="3" width="23.7109375" style="22" customWidth="1"/>
    <col min="4" max="10" width="12.7109375" style="22" customWidth="1"/>
    <col min="11" max="11" width="15.7109375" style="22" customWidth="1"/>
    <col min="12" max="12" width="18" style="22" hidden="1"/>
    <col min="13" max="16382" width="3.5703125" style="22" hidden="1"/>
    <col min="16383" max="16383" width="1.85546875" style="22" hidden="1"/>
    <col min="16384" max="16384" width="3.85546875" style="22" hidden="1"/>
  </cols>
  <sheetData>
    <row r="1" spans="1:39" ht="25.5" customHeight="1" x14ac:dyDescent="0.3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8"/>
      <c r="M1" s="28"/>
    </row>
    <row r="2" spans="1:39" ht="15.75" thickBot="1" x14ac:dyDescent="0.3">
      <c r="A2" s="7"/>
      <c r="B2" s="7"/>
      <c r="C2" s="7"/>
      <c r="D2" s="12"/>
      <c r="E2" s="12"/>
      <c r="F2" s="12"/>
      <c r="G2" s="12"/>
      <c r="H2" s="12"/>
      <c r="I2" s="12"/>
      <c r="J2" s="12"/>
      <c r="K2" s="12"/>
      <c r="L2" s="13"/>
      <c r="M2" s="13"/>
    </row>
    <row r="3" spans="1:39" s="30" customFormat="1" ht="21" customHeight="1" thickBot="1" x14ac:dyDescent="0.3">
      <c r="A3" s="6"/>
      <c r="B3" s="10" t="s">
        <v>8</v>
      </c>
      <c r="C3" s="37"/>
      <c r="D3" s="38"/>
      <c r="E3" s="38"/>
      <c r="F3" s="38"/>
      <c r="G3" s="38"/>
      <c r="H3" s="38"/>
      <c r="I3" s="38"/>
      <c r="J3" s="38"/>
      <c r="K3" s="39">
        <f>IF(C3=0,0,C3*(-814*LN(C3)+25417))</f>
        <v>0</v>
      </c>
      <c r="L3" s="29"/>
      <c r="M3" s="29"/>
    </row>
    <row r="4" spans="1:39" ht="12" customHeight="1" thickBot="1" x14ac:dyDescent="0.3">
      <c r="B4" s="8"/>
      <c r="C4" s="9"/>
      <c r="D4" s="40"/>
      <c r="E4" s="40"/>
      <c r="F4" s="40"/>
      <c r="G4" s="40"/>
      <c r="H4" s="40"/>
      <c r="I4" s="40"/>
      <c r="J4" s="40"/>
      <c r="K4" s="39"/>
      <c r="L4" s="13"/>
      <c r="M4" s="13"/>
    </row>
    <row r="5" spans="1:39" ht="21" customHeight="1" thickBot="1" x14ac:dyDescent="0.3">
      <c r="B5" s="10" t="s">
        <v>6</v>
      </c>
      <c r="C5" s="37"/>
      <c r="D5" s="38"/>
      <c r="E5" s="38"/>
      <c r="F5" s="38"/>
      <c r="G5" s="38"/>
      <c r="H5" s="38"/>
      <c r="I5" s="38"/>
      <c r="J5" s="38"/>
      <c r="K5" s="39">
        <f>IF(C5=0,0,C5*(-1092*LN(C5)+28657))</f>
        <v>0</v>
      </c>
      <c r="L5" s="13"/>
      <c r="M5" s="13"/>
    </row>
    <row r="6" spans="1:39" ht="12" customHeight="1" thickBot="1" x14ac:dyDescent="0.3">
      <c r="B6" s="8"/>
      <c r="C6" s="9"/>
      <c r="D6" s="40"/>
      <c r="E6" s="40"/>
      <c r="F6" s="40"/>
      <c r="G6" s="40"/>
      <c r="H6" s="40"/>
      <c r="I6" s="40"/>
      <c r="J6" s="40"/>
      <c r="K6" s="39"/>
      <c r="L6" s="13"/>
      <c r="M6" s="13"/>
    </row>
    <row r="7" spans="1:39" ht="21.75" customHeight="1" thickBot="1" x14ac:dyDescent="0.3">
      <c r="B7" s="10" t="s">
        <v>7</v>
      </c>
      <c r="C7" s="37"/>
      <c r="D7" s="38"/>
      <c r="E7" s="38"/>
      <c r="F7" s="38"/>
      <c r="G7" s="38"/>
      <c r="H7" s="38"/>
      <c r="I7" s="38"/>
      <c r="J7" s="38"/>
      <c r="K7" s="39">
        <f>IF(OR(C7&lt;0.2*(C3+C5),(C3+C5)=0),0,IF(AND(C7&gt;=0.2*(C3+C5),C7&lt;=(C3+C5)),C7*(-629.7*LN(C7)+25100),(C3+C5)*(-629.7*LN(C3+C5)+25100)))</f>
        <v>0</v>
      </c>
      <c r="L7" s="13"/>
      <c r="M7" s="13"/>
    </row>
    <row r="8" spans="1:39" ht="12" customHeight="1" thickBot="1" x14ac:dyDescent="0.3">
      <c r="B8" s="10"/>
      <c r="C8" s="27"/>
      <c r="D8" s="38"/>
      <c r="E8" s="38"/>
      <c r="F8" s="38"/>
      <c r="G8" s="38"/>
      <c r="H8" s="38"/>
      <c r="I8" s="38"/>
      <c r="J8" s="38"/>
      <c r="K8" s="39"/>
      <c r="L8" s="13"/>
      <c r="M8" s="13"/>
    </row>
    <row r="9" spans="1:39" ht="21.75" customHeight="1" thickBot="1" x14ac:dyDescent="0.3">
      <c r="B9" s="11" t="s">
        <v>25</v>
      </c>
      <c r="C9" s="37"/>
      <c r="D9" s="38"/>
      <c r="E9" s="38"/>
      <c r="F9" s="38"/>
      <c r="G9" s="38"/>
      <c r="H9" s="38"/>
      <c r="I9" s="38"/>
      <c r="J9" s="38"/>
      <c r="K9" s="39">
        <f>IF(OR(C9&lt;3,C9&gt;200,C11&lt;0.1*(C3+C5),C7&gt;=(C3+C5)),0,IF(AND(C11&lt;=0.6*(C3+C5),(C11+C7)&lt;=(C3+C5)),(1754822.82*C9^0.69),IF((C11-0.6*(C3+C5))&gt;(C11+C7-C3-C5),1754822.82*(((0.6*(C3+C5))/6.2807)^(1/0.959))^0.69,IF((C11-0.6*(C3+C5))&lt;=(C11+C7-C3-C5),1754822.82*(((C11-(C11+C7-C3-C5))/6.2807)^(1/0.959))^0.69,0))))</f>
        <v>0</v>
      </c>
      <c r="L9" s="13"/>
      <c r="M9" s="13"/>
    </row>
    <row r="10" spans="1:39" ht="3.95" customHeight="1" x14ac:dyDescent="0.25">
      <c r="B10" s="11"/>
      <c r="C10" s="27"/>
      <c r="D10" s="38"/>
      <c r="E10" s="38"/>
      <c r="F10" s="38"/>
      <c r="G10" s="38"/>
      <c r="H10" s="38"/>
      <c r="I10" s="38"/>
      <c r="J10" s="38"/>
      <c r="K10" s="39"/>
      <c r="L10" s="13"/>
      <c r="M10" s="13"/>
    </row>
    <row r="11" spans="1:39" ht="16.5" customHeight="1" x14ac:dyDescent="0.25">
      <c r="B11" s="32" t="s">
        <v>24</v>
      </c>
      <c r="C11" s="34">
        <f>IF(C9=0,0,IF(OR(C9&lt;3,C9&gt;200),"MIM POVOLENÝ ROZSAH",6.2807*C9^0.959))</f>
        <v>0</v>
      </c>
      <c r="D11" s="38"/>
      <c r="E11" s="38"/>
      <c r="F11" s="38"/>
      <c r="G11" s="38"/>
      <c r="H11" s="38"/>
      <c r="I11" s="38"/>
      <c r="J11" s="38"/>
      <c r="K11" s="39"/>
      <c r="L11" s="13"/>
      <c r="M11" s="13"/>
    </row>
    <row r="12" spans="1:39" ht="15.75" x14ac:dyDescent="0.25">
      <c r="B12" s="8"/>
      <c r="C12" s="9"/>
      <c r="D12" s="40"/>
      <c r="E12" s="40"/>
      <c r="F12" s="40"/>
      <c r="G12" s="40"/>
      <c r="H12" s="40"/>
      <c r="I12" s="40"/>
      <c r="J12" s="40"/>
      <c r="K12" s="39"/>
      <c r="L12" s="31"/>
      <c r="M12" s="13"/>
    </row>
    <row r="13" spans="1:39" ht="21" customHeight="1" x14ac:dyDescent="0.25">
      <c r="B13" s="52" t="s">
        <v>19</v>
      </c>
      <c r="C13" s="23">
        <f>IF(AND((C3+C5)&lt;=1000,0.5*K9&lt;=2*0.35*(K3+K5)),0.35*(K3+K5)+0.5*(K7+K9),IF(AND((C3+C5)&lt;=1000,0.5*K9&gt;2*0.35*(K3+K5)),0.35*(K3+K5)+0.5*K7+2*0.35*(K3+K5),"PŘEKROČEN LIMIT 1 MW"))</f>
        <v>0</v>
      </c>
      <c r="D13" s="58">
        <f>0.35*(K3+K5)+0.5*(K7+K9)</f>
        <v>0</v>
      </c>
      <c r="E13" s="59"/>
      <c r="F13" s="39">
        <f>D13-C13</f>
        <v>0</v>
      </c>
      <c r="G13" s="39"/>
      <c r="H13" s="39"/>
      <c r="I13" s="39"/>
      <c r="J13" s="39"/>
      <c r="K13" s="41">
        <f>SUM(K2:K9)</f>
        <v>0</v>
      </c>
      <c r="L13" s="53"/>
      <c r="M13" s="53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spans="1:39" x14ac:dyDescent="0.25">
      <c r="B14" s="7"/>
      <c r="C14" s="7"/>
      <c r="D14" s="12"/>
      <c r="E14" s="12"/>
      <c r="F14" s="39">
        <f>0.5*K9-0.7*(K3+K5)</f>
        <v>0</v>
      </c>
      <c r="G14" s="12"/>
      <c r="H14" s="12"/>
      <c r="I14" s="12"/>
      <c r="J14" s="12"/>
      <c r="K14" s="57"/>
      <c r="L14" s="53"/>
      <c r="M14" s="53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39" ht="6" customHeight="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57"/>
      <c r="L15" s="53"/>
      <c r="M15" s="5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spans="1:39" ht="6" customHeight="1" x14ac:dyDescent="0.25">
      <c r="B16" s="12">
        <v>6500</v>
      </c>
      <c r="C16" s="12">
        <f>C3+C5</f>
        <v>0</v>
      </c>
      <c r="D16" s="12"/>
      <c r="E16" s="12"/>
      <c r="F16" s="12"/>
      <c r="G16" s="12"/>
      <c r="H16" s="12"/>
      <c r="I16" s="12"/>
      <c r="J16" s="12"/>
      <c r="K16" s="56"/>
      <c r="L16" s="53"/>
      <c r="M16" s="53"/>
      <c r="N16" s="54"/>
      <c r="O16" s="54">
        <v>1</v>
      </c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pans="1:39" ht="6" customHeight="1" x14ac:dyDescent="0.25">
      <c r="B17" s="12">
        <v>10500</v>
      </c>
      <c r="C17" s="24">
        <f>C16</f>
        <v>0</v>
      </c>
      <c r="D17" s="24"/>
      <c r="E17" s="24"/>
      <c r="F17" s="24"/>
      <c r="G17" s="24"/>
      <c r="H17" s="24"/>
      <c r="I17" s="24"/>
      <c r="J17" s="24"/>
      <c r="K17" s="56"/>
      <c r="L17" s="53"/>
      <c r="M17" s="53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1:39" ht="6" customHeight="1" x14ac:dyDescent="0.25">
      <c r="B18" s="12">
        <v>0</v>
      </c>
      <c r="C18" s="24" t="e">
        <f>C13/(C3+C5)</f>
        <v>#DIV/0!</v>
      </c>
      <c r="D18" s="24"/>
      <c r="E18" s="24"/>
      <c r="F18" s="24"/>
      <c r="G18" s="24"/>
      <c r="H18" s="24"/>
      <c r="I18" s="24"/>
      <c r="J18" s="43"/>
      <c r="K18" s="56"/>
      <c r="L18" s="53"/>
      <c r="M18" s="53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1:39" ht="6" customHeight="1" x14ac:dyDescent="0.25">
      <c r="B19" s="12">
        <v>1000</v>
      </c>
      <c r="C19" s="24" t="e">
        <f>C18</f>
        <v>#DIV/0!</v>
      </c>
      <c r="D19" s="24"/>
      <c r="E19" s="24"/>
      <c r="F19" s="24"/>
      <c r="G19" s="24"/>
      <c r="H19" s="24"/>
      <c r="I19" s="24"/>
      <c r="J19" s="55" t="s">
        <v>27</v>
      </c>
      <c r="K19" s="56"/>
      <c r="L19" s="53"/>
      <c r="M19" s="53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pans="1:39" ht="6" customHeight="1" x14ac:dyDescent="0.25">
      <c r="B20" s="25"/>
      <c r="C20" s="26"/>
      <c r="D20" s="44"/>
      <c r="E20" s="42"/>
      <c r="F20" s="44" t="s">
        <v>9</v>
      </c>
      <c r="G20" s="41"/>
      <c r="H20" s="12"/>
      <c r="I20" s="45" t="s">
        <v>10</v>
      </c>
      <c r="J20" s="56" t="s">
        <v>11</v>
      </c>
      <c r="K20" s="56">
        <v>1</v>
      </c>
      <c r="L20" s="53"/>
      <c r="M20" s="53"/>
      <c r="N20" s="53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1:39" ht="21" customHeight="1" x14ac:dyDescent="0.25">
      <c r="B21" s="14" t="s">
        <v>17</v>
      </c>
      <c r="C21" s="20"/>
      <c r="D21" s="44"/>
      <c r="E21" s="42"/>
      <c r="F21" s="26" t="e">
        <f>IF((C3+C5)&gt;1000,"PŘEKROČEN LIMIT 1 MW",IF(C29&lt;(C3+C5)*1249.1,0,J32/100*(C29-(C3+C5)*1249.1)))</f>
        <v>#VALUE!</v>
      </c>
      <c r="G21" s="41"/>
      <c r="H21" s="12"/>
      <c r="I21" s="12"/>
      <c r="J21" s="56" t="s">
        <v>14</v>
      </c>
      <c r="K21" s="56"/>
      <c r="L21" s="53"/>
      <c r="M21" s="53"/>
      <c r="N21" s="53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spans="1:39" ht="21" customHeight="1" x14ac:dyDescent="0.25">
      <c r="B22" s="14"/>
      <c r="C22" s="15"/>
      <c r="D22" s="44"/>
      <c r="E22" s="26"/>
      <c r="F22" s="44"/>
      <c r="G22" s="44"/>
      <c r="H22" s="12"/>
      <c r="I22" s="12"/>
      <c r="J22" s="56" t="s">
        <v>16</v>
      </c>
      <c r="K22" s="56"/>
      <c r="L22" s="53"/>
      <c r="M22" s="53" t="s">
        <v>11</v>
      </c>
      <c r="N22" s="53">
        <v>7</v>
      </c>
      <c r="O22" s="54" t="s">
        <v>12</v>
      </c>
      <c r="P22" s="54">
        <v>1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pans="1:39" ht="21" customHeight="1" x14ac:dyDescent="0.25">
      <c r="B23" s="14" t="s">
        <v>18</v>
      </c>
      <c r="C23" s="20"/>
      <c r="D23" s="44"/>
      <c r="E23" s="42"/>
      <c r="F23" s="26">
        <f>0.5*C27</f>
        <v>0</v>
      </c>
      <c r="G23" s="44"/>
      <c r="H23" s="12"/>
      <c r="I23" s="45" t="s">
        <v>13</v>
      </c>
      <c r="J23" s="55" t="s">
        <v>27</v>
      </c>
      <c r="K23" s="56"/>
      <c r="L23" s="53"/>
      <c r="M23" s="53" t="s">
        <v>14</v>
      </c>
      <c r="N23" s="53"/>
      <c r="O23" s="54" t="s">
        <v>15</v>
      </c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spans="1:39" ht="21" customHeight="1" x14ac:dyDescent="0.25">
      <c r="B24" s="14"/>
      <c r="C24" s="15"/>
      <c r="D24" s="44"/>
      <c r="E24" s="26"/>
      <c r="F24" s="41"/>
      <c r="G24" s="44"/>
      <c r="H24" s="12"/>
      <c r="I24" s="45"/>
      <c r="J24" s="56" t="s">
        <v>12</v>
      </c>
      <c r="K24" s="56">
        <v>1</v>
      </c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pans="1:39" ht="21" customHeight="1" x14ac:dyDescent="0.25">
      <c r="B25" s="16" t="s">
        <v>20</v>
      </c>
      <c r="C25" s="33">
        <f>SUM($K$3:$K$9)</f>
        <v>0</v>
      </c>
      <c r="D25" s="44"/>
      <c r="E25" s="26"/>
      <c r="F25" s="41"/>
      <c r="G25" s="44"/>
      <c r="H25" s="12"/>
      <c r="I25" s="45"/>
      <c r="J25" s="56" t="s">
        <v>22</v>
      </c>
      <c r="K25" s="56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1:39" ht="21" customHeight="1" thickBot="1" x14ac:dyDescent="0.3">
      <c r="B26" s="16"/>
      <c r="C26" s="17"/>
      <c r="D26" s="44"/>
      <c r="E26" s="26"/>
      <c r="F26" s="41"/>
      <c r="G26" s="44"/>
      <c r="H26" s="12"/>
      <c r="I26" s="45"/>
      <c r="J26" s="56" t="s">
        <v>23</v>
      </c>
      <c r="K26" s="56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21" customHeight="1" thickBot="1" x14ac:dyDescent="0.3">
      <c r="B27" s="14" t="s">
        <v>21</v>
      </c>
      <c r="C27" s="18"/>
      <c r="D27" s="44"/>
      <c r="E27" s="26"/>
      <c r="F27" s="41"/>
      <c r="G27" s="44"/>
      <c r="H27" s="12"/>
      <c r="I27" s="45"/>
      <c r="J27" s="12"/>
      <c r="K27" s="12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spans="1:39" ht="12" customHeight="1" thickBot="1" x14ac:dyDescent="0.3">
      <c r="B28" s="14"/>
      <c r="C28" s="51"/>
      <c r="D28" s="44"/>
      <c r="E28" s="26"/>
      <c r="F28" s="41"/>
      <c r="G28" s="44"/>
      <c r="H28" s="12"/>
      <c r="I28" s="45"/>
      <c r="J28" s="12"/>
      <c r="K28" s="12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spans="1:39" ht="21" customHeight="1" thickBot="1" x14ac:dyDescent="0.3">
      <c r="A29" s="14"/>
      <c r="B29" s="14" t="s">
        <v>26</v>
      </c>
      <c r="C29" s="18"/>
      <c r="D29" s="60" t="str">
        <f>IF(C29&gt;C27,"ZPŮSOBILÉ NÁKLADY NESMÍ PŘEVÝŠIT CELKOVÉ!","")</f>
        <v/>
      </c>
      <c r="E29" s="61"/>
      <c r="F29" s="61"/>
      <c r="G29" s="61"/>
      <c r="H29" s="12"/>
      <c r="I29" s="45"/>
      <c r="J29" s="12"/>
      <c r="K29" s="12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spans="1:39" ht="33" customHeight="1" x14ac:dyDescent="0.25">
      <c r="C30" s="15"/>
      <c r="D30" s="44"/>
      <c r="E30" s="44"/>
      <c r="F30" s="44"/>
      <c r="G30" s="44"/>
      <c r="H30" s="12"/>
      <c r="I30" s="12"/>
      <c r="J30" s="12"/>
      <c r="K30" s="12"/>
      <c r="L30" s="53"/>
      <c r="M30" s="53" t="s">
        <v>16</v>
      </c>
      <c r="N30" s="53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</row>
    <row r="31" spans="1:39" ht="21" customHeight="1" x14ac:dyDescent="0.25">
      <c r="B31" s="35" t="s">
        <v>28</v>
      </c>
      <c r="C31" s="36" t="e">
        <f>MIN(C13,F21,F23)</f>
        <v>#VALUE!</v>
      </c>
      <c r="D31" s="46"/>
      <c r="E31" s="47"/>
      <c r="F31" s="12"/>
      <c r="G31" s="12">
        <v>7500</v>
      </c>
      <c r="H31" s="41">
        <f>$C$3+$C$5</f>
        <v>0</v>
      </c>
      <c r="I31" s="12"/>
      <c r="J31" s="12"/>
      <c r="K31" s="12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39" ht="29.25" customHeight="1" x14ac:dyDescent="0.25">
      <c r="A32" s="19"/>
      <c r="B32" s="19"/>
      <c r="C32" s="15"/>
      <c r="D32" s="44"/>
      <c r="E32" s="44"/>
      <c r="F32" s="44"/>
      <c r="G32" s="12">
        <v>6200</v>
      </c>
      <c r="H32" s="24">
        <f>H31</f>
        <v>0</v>
      </c>
      <c r="I32" s="48"/>
      <c r="J32" s="49" t="str">
        <f>IF((K20=2)*AND(K24=2),"65",IF((K20=3)*AND(K24=2),"55",IF((K20=4)*AND(K24=2),"45",IF((K20=2)*AND(K24=3),"80",IF((K20=3)*AND(K24=3),"70",IF((K20=4)*AND(K24=3),"60",IF((K20=2)*AND(K24=4),"70",IF((K20=3)*AND(K24=4),"60",IF((K20=4)*AND(K24=4),"50","")))))))))</f>
        <v/>
      </c>
      <c r="K32" s="50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</row>
    <row r="33" spans="1:39" x14ac:dyDescent="0.25">
      <c r="A33" s="13"/>
      <c r="B33" s="13"/>
      <c r="C33" s="13"/>
      <c r="D33" s="12"/>
      <c r="E33" s="12"/>
      <c r="F33" s="12"/>
      <c r="G33" s="12"/>
      <c r="H33" s="12"/>
      <c r="I33" s="12"/>
      <c r="J33" s="12"/>
      <c r="K33" s="12"/>
      <c r="L33" s="53"/>
      <c r="M33" s="53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spans="1:39" hidden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39" hidden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39" hidden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39" hidden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39" hidden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39" hidden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</sheetData>
  <sheetProtection algorithmName="SHA-512" hashValue="3WH9wk0iAxAIMa2B4M6uX6Zlxbdzf/sHuNWRT03tU6IC9dcMk5HeMP8epW1ZONMighzr9pGSWFgeBjcoXOr8iA==" saltValue="HrN1zVYnR2m4eDxo6MY9Dw==" spinCount="100000" sheet="1" objects="1" scenarios="1"/>
  <mergeCells count="3">
    <mergeCell ref="D13:E13"/>
    <mergeCell ref="D29:G29"/>
    <mergeCell ref="A1:K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defaultSize="0" autoLine="0" autoPict="0">
                <anchor moveWithCells="1">
                  <from>
                    <xdr:col>2</xdr:col>
                    <xdr:colOff>76200</xdr:colOff>
                    <xdr:row>20</xdr:row>
                    <xdr:rowOff>47625</xdr:rowOff>
                  </from>
                  <to>
                    <xdr:col>2</xdr:col>
                    <xdr:colOff>1533525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1533525</xdr:colOff>
                    <xdr:row>22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3" t="s">
        <v>0</v>
      </c>
      <c r="B1" s="63" t="s">
        <v>1</v>
      </c>
      <c r="C1" s="65"/>
      <c r="D1" t="s">
        <v>5</v>
      </c>
    </row>
    <row r="2" spans="1:4" ht="15.75" thickBot="1" x14ac:dyDescent="0.3">
      <c r="A2" s="64"/>
      <c r="B2" s="1" t="s">
        <v>4</v>
      </c>
      <c r="C2" s="1" t="s">
        <v>3</v>
      </c>
      <c r="D2" s="4">
        <v>0.35</v>
      </c>
    </row>
    <row r="3" spans="1:4" ht="15.75" thickTop="1" x14ac:dyDescent="0.25">
      <c r="A3" s="3">
        <v>1</v>
      </c>
      <c r="B3" s="2">
        <f>(-1092*LN(A3)+28657)*$D$2</f>
        <v>10029.949999999999</v>
      </c>
      <c r="C3" s="2">
        <f>(-814*LN(A3)+25417)*$D$2</f>
        <v>8895.9499999999989</v>
      </c>
      <c r="D3" s="5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3" t="s">
        <v>0</v>
      </c>
      <c r="B1" s="63" t="s">
        <v>1</v>
      </c>
      <c r="C1" s="65"/>
      <c r="D1" t="s">
        <v>5</v>
      </c>
    </row>
    <row r="2" spans="1:4" ht="15.75" thickBot="1" x14ac:dyDescent="0.3">
      <c r="A2" s="64"/>
      <c r="B2" s="1" t="s">
        <v>4</v>
      </c>
      <c r="C2" s="1" t="s">
        <v>3</v>
      </c>
      <c r="D2" s="4">
        <v>0.35</v>
      </c>
    </row>
    <row r="3" spans="1:4" ht="15.75" thickTop="1" x14ac:dyDescent="0.25">
      <c r="A3" s="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 s="3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 s="3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 s="3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 s="3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 s="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 s="3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 s="3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 s="3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 s="3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 s="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 s="3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 s="3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 s="3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 s="3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 s="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 s="3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 s="3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 s="3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 s="3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 s="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 s="3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 s="3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 s="3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 s="3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 s="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 s="3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 s="3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 s="3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 s="3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 s="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 s="3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 s="3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 s="3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 s="3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 s="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 s="3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 s="3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 s="3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 s="3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 s="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 s="3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 s="3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 s="3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 s="3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 s="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 s="3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 s="3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 s="3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 s="3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 s="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 s="3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 s="3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 s="3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 s="3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 s="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 s="3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 s="3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 s="3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 s="3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 s="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 s="3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 s="3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 s="3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 s="3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 s="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 s="3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 s="3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 s="3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 s="3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 s="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 s="3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 s="3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 s="3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 s="3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 s="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 s="3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 s="3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 s="3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 s="3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 s="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 s="3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 s="3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 s="3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 s="3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 s="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 s="3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 s="3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 s="3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 s="3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 s="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 s="3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 s="3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 s="3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 s="3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 s="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 s="3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 s="3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 s="3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 s="3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 s="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 s="3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 s="3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 s="3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 s="3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 s="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 s="3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 s="3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 s="3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 s="3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 s="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 s="3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 s="3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 s="3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 s="3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 s="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 s="3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 s="3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 s="3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 s="3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 s="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 s="3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 s="3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 s="3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 s="3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 s="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 s="3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 s="3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 s="3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 s="3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 s="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 s="3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 s="3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 s="3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 s="3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 s="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 s="3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 s="3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 s="3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 s="3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 s="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 s="3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 s="3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 s="3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 s="3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 s="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 s="3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 s="3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 s="3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 s="3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 s="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 s="3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 s="3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 s="3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 s="3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 s="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 s="3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 s="3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 s="3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 s="3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 s="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 s="3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 s="3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 s="3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 s="3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 s="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 s="3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 s="3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 s="3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 s="3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 s="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 s="3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 s="3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 s="3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 s="3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 s="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 s="3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 s="3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 s="3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 s="3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 s="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 s="3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 s="3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 s="3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 s="3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 s="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 s="3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 s="3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 s="3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 s="3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 s="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 s="3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 s="3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 s="3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 s="3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 s="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 s="3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 s="3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 s="3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 s="3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 s="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 s="3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 s="3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 s="3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 s="3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 s="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 s="3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 s="3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 s="3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 s="3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 s="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 s="3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 s="3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 s="3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 s="3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 s="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 s="3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 s="3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 s="3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 s="3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 s="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 s="3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 s="3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 s="3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 s="3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 s="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 s="3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 s="3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 s="3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 s="3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 s="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 s="3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 s="3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 s="3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 s="3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 s="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 s="3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 s="3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 s="3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 s="3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 s="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 s="3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 s="3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 s="3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 s="3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 s="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 s="3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 s="3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 s="3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 s="3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 s="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 s="3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 s="3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 s="3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 s="3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 s="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 s="3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 s="3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 s="3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 s="3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 s="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 s="3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 s="3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 s="3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 s="3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 s="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 s="3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 s="3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 s="3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 s="3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 s="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 s="3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 s="3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 s="3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 s="3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 s="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 s="3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 s="3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 s="3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 s="3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 s="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 s="3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 s="3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 s="3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 s="3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 s="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 s="3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 s="3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 s="3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 s="3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 s="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 s="3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 s="3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 s="3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 s="3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 s="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 s="3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 s="3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 s="3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 s="3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 s="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 s="3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 s="3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 s="3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 s="3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 s="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 s="3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 s="3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 s="3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 s="3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 s="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 s="3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 s="3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 s="3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 s="3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 s="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 s="3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 s="3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 s="3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 s="3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 s="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 s="3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 s="3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 s="3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 s="3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 s="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 s="3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 s="3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 s="3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 s="3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 s="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 s="3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 s="3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 s="3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 s="3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 s="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 s="3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 s="3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 s="3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 s="3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 s="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 s="3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 s="3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 s="3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 s="3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 s="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 s="3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 s="3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 s="3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 s="3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 s="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 s="3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 s="3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 s="3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 s="3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 s="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 s="3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 s="3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 s="3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 s="3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 s="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 s="3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 s="3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 s="3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 s="3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 s="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 s="3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 s="3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 s="3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 s="3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 s="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 s="3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 s="3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 s="3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 s="3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 s="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 s="3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 s="3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 s="3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 s="3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 s="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 s="3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 s="3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 s="3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 s="3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 s="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 s="3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 s="3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 s="3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 s="3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 s="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 s="3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 s="3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 s="3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 s="3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 s="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 s="3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 s="3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 s="3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 s="3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 s="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 s="3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 s="3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 s="3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 s="3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 s="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 s="3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 s="3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 s="3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 s="3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 s="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 s="3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 s="3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 s="3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 s="3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 s="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 s="3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 s="3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 s="3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 s="3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 s="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 s="3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 s="3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 s="3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 s="3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 s="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 s="3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 s="3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 s="3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 s="3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 s="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 s="3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 s="3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 s="3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 s="3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 s="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 s="3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 s="3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 s="3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 s="3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 s="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 s="3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 s="3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 s="3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 s="3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 s="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 s="3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 s="3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 s="3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 s="3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 s="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 s="3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 s="3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 s="3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 s="3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 s="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 s="3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 s="3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 s="3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 s="3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 s="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 s="3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 s="3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 s="3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 s="3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 s="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 s="3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 s="3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 s="3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 s="3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 s="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 s="3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 s="3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 s="3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 s="3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 s="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 s="3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 s="3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 s="3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 s="3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 s="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 s="3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 s="3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 s="3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 s="3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 s="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 s="3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 s="3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 s="3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 s="3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 s="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 s="3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 s="3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 s="3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 s="3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 s="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A995" s="3"/>
      <c r="B995" s="2"/>
      <c r="C995" s="2"/>
    </row>
    <row r="996" spans="1:3" x14ac:dyDescent="0.25">
      <c r="B996" s="2"/>
      <c r="C996" s="2"/>
    </row>
    <row r="997" spans="1:3" x14ac:dyDescent="0.25">
      <c r="A997" s="3"/>
      <c r="B997" s="2"/>
      <c r="C997" s="2"/>
    </row>
    <row r="998" spans="1:3" x14ac:dyDescent="0.25">
      <c r="B998" s="2"/>
      <c r="C998" s="2"/>
    </row>
    <row r="999" spans="1:3" x14ac:dyDescent="0.25">
      <c r="A999" s="3"/>
      <c r="B999" s="2"/>
      <c r="C999" s="2"/>
    </row>
    <row r="1000" spans="1:3" x14ac:dyDescent="0.25">
      <c r="B1000" s="2"/>
      <c r="C1000" s="2"/>
    </row>
    <row r="1001" spans="1:3" x14ac:dyDescent="0.25">
      <c r="A1001" s="3"/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DotaceMax do 1 MW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Marcin Ivo</cp:lastModifiedBy>
  <dcterms:created xsi:type="dcterms:W3CDTF">2021-05-12T07:14:30Z</dcterms:created>
  <dcterms:modified xsi:type="dcterms:W3CDTF">2022-07-21T15:52:33Z</dcterms:modified>
</cp:coreProperties>
</file>