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RES\AKU\"/>
    </mc:Choice>
  </mc:AlternateContent>
  <xr:revisionPtr revIDLastSave="0" documentId="13_ncr:1_{2D155ECF-4345-4CE6-BDA2-24DA1AB8DE0D}" xr6:coauthVersionLast="47" xr6:coauthVersionMax="47" xr10:uidLastSave="{00000000-0000-0000-0000-000000000000}"/>
  <workbookProtection workbookAlgorithmName="SHA-512" workbookHashValue="tgP8BSMuh/1eypPeVWEglMfTXdJZd+UbM6CBSOvXVC1mMz5aeDBA0G5GDwSd3TW0/FN17vIEsAAqblp+K5KWXA==" workbookSaltValue="L4ksjyJO1D6vfLnC6SN+2A==" workbookSpinCount="100000" lockStructure="1"/>
  <bookViews>
    <workbookView xWindow="-120" yWindow="-120" windowWidth="29040" windowHeight="15720" tabRatio="508" xr2:uid="{00000000-000D-0000-FFFF-FFFF00000000}"/>
  </bookViews>
  <sheets>
    <sheet name="DotaceMax" sheetId="1" r:id="rId1"/>
    <sheet name="Graf do 1 MW" sheetId="5" state="hidden" r:id="rId2"/>
    <sheet name="Graf nad 1 MW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9" i="1" s="1"/>
  <c r="C13" i="1"/>
  <c r="G22" i="1"/>
  <c r="I22" i="1"/>
  <c r="G24" i="1"/>
  <c r="G26" i="1" l="1"/>
  <c r="E11" i="1"/>
  <c r="E7" i="1"/>
  <c r="E5" i="1"/>
  <c r="I20" i="1"/>
  <c r="E26" i="1"/>
  <c r="C26" i="1"/>
  <c r="G29" i="1" l="1"/>
  <c r="I24" i="1"/>
  <c r="I33" i="1" l="1"/>
  <c r="G36" i="1"/>
  <c r="I26" i="1"/>
  <c r="I36" i="1" l="1"/>
  <c r="G38" i="1"/>
  <c r="I38" i="1" s="1"/>
  <c r="B5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</calcChain>
</file>

<file path=xl/sharedStrings.xml><?xml version="1.0" encoding="utf-8"?>
<sst xmlns="http://schemas.openxmlformats.org/spreadsheetml/2006/main" count="35" uniqueCount="30">
  <si>
    <t>výkon kW</t>
  </si>
  <si>
    <t>Jednotková dotace (Kč/kW)</t>
  </si>
  <si>
    <t>pozemní</t>
  </si>
  <si>
    <t>střešní</t>
  </si>
  <si>
    <t>podpora</t>
  </si>
  <si>
    <t>Velký podnik</t>
  </si>
  <si>
    <t>odhad celkových nákladů investice v Kč</t>
  </si>
  <si>
    <t>b) akumulace</t>
  </si>
  <si>
    <t>celkové výdaje (CV):</t>
  </si>
  <si>
    <t>způsobilé výdaje (CZV):</t>
  </si>
  <si>
    <t>Výdaje projektu celkem:</t>
  </si>
  <si>
    <t>Výdaje vynaložené na realizaci projektu [Kč]</t>
  </si>
  <si>
    <r>
      <t>a) výroba obn. H</t>
    </r>
    <r>
      <rPr>
        <vertAlign val="subscript"/>
        <sz val="11"/>
        <color theme="0"/>
        <rFont val="Calibri"/>
        <family val="2"/>
        <charset val="238"/>
        <scheme val="minor"/>
      </rPr>
      <t>2</t>
    </r>
  </si>
  <si>
    <t>CZV po zohlednění limitu:</t>
  </si>
  <si>
    <t>Stanovení maximální dotace pro projekty z výzvy RES+ č. 5/2025 - akumulační flexibilita</t>
  </si>
  <si>
    <t>Uveďte výdaje v členění:</t>
  </si>
  <si>
    <t>přímé realizační výdaje</t>
  </si>
  <si>
    <t>povinná publicita</t>
  </si>
  <si>
    <t>Maximální výše jednotkové dotace zohledňující veškerá pravidla výzvy [Kč/kWh]</t>
  </si>
  <si>
    <t>činnosti odborného technického a autorského dozoru, BOZP</t>
  </si>
  <si>
    <t>c-rate</t>
  </si>
  <si>
    <t>jmenovitý výkon zařízení v kW</t>
  </si>
  <si>
    <t>využitelná kapacita zařízení v kWh</t>
  </si>
  <si>
    <t>účinnost cyklu (round-trip efficiency) zařízení v %</t>
  </si>
  <si>
    <t>výše dotace [Kč]</t>
  </si>
  <si>
    <t>míra podpory [%]</t>
  </si>
  <si>
    <t>celé číslo bez desetinných míst v maximální výši dle hodnoty v buňce G29</t>
  </si>
  <si>
    <t>Zadejte požadovanou výši jednotkové dotace [Kč/kWh]</t>
  </si>
  <si>
    <t>Minimální garantované technické parametry zařízení na ukládání elektřiny:</t>
  </si>
  <si>
    <t>verze 28.4.2025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</si>
</sst>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11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1" xfId="0" applyNumberFormat="1" applyBorder="1"/>
    <xf numFmtId="1" fontId="0" fillId="0" borderId="0" xfId="0" applyNumberFormat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 vertical="center" indent="2"/>
      <protection hidden="1"/>
    </xf>
    <xf numFmtId="3" fontId="3" fillId="2" borderId="0" xfId="0" applyNumberFormat="1" applyFont="1" applyFill="1" applyProtection="1">
      <protection hidden="1"/>
    </xf>
    <xf numFmtId="0" fontId="5" fillId="2" borderId="0" xfId="0" applyFont="1" applyFill="1" applyAlignment="1" applyProtection="1">
      <alignment horizontal="right" vertical="center" indent="2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3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3" fillId="0" borderId="0" xfId="0" applyFont="1"/>
    <xf numFmtId="0" fontId="6" fillId="2" borderId="0" xfId="0" applyFont="1" applyFill="1" applyProtection="1">
      <protection hidden="1"/>
    </xf>
    <xf numFmtId="3" fontId="4" fillId="3" borderId="0" xfId="0" applyNumberFormat="1" applyFont="1" applyFill="1" applyAlignment="1" applyProtection="1">
      <alignment horizontal="right" vertical="center" indent="1"/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3" fontId="8" fillId="3" borderId="0" xfId="0" applyNumberFormat="1" applyFont="1" applyFill="1" applyAlignment="1" applyProtection="1">
      <alignment horizontal="right" vertical="center" indent="1"/>
      <protection hidden="1"/>
    </xf>
    <xf numFmtId="0" fontId="11" fillId="2" borderId="0" xfId="0" applyFont="1" applyFill="1" applyProtection="1">
      <protection hidden="1"/>
    </xf>
    <xf numFmtId="0" fontId="11" fillId="0" borderId="0" xfId="0" applyFont="1"/>
    <xf numFmtId="0" fontId="11" fillId="0" borderId="0" xfId="0" applyFont="1" applyProtection="1">
      <protection hidden="1"/>
    </xf>
    <xf numFmtId="0" fontId="9" fillId="2" borderId="0" xfId="0" applyFont="1" applyFill="1" applyAlignment="1" applyProtection="1">
      <alignment horizontal="right" vertical="center" indent="1"/>
      <protection locked="0"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3" fontId="13" fillId="2" borderId="0" xfId="0" applyNumberFormat="1" applyFont="1" applyFill="1" applyAlignment="1" applyProtection="1">
      <alignment horizontal="right" vertical="top"/>
      <protection hidden="1"/>
    </xf>
    <xf numFmtId="3" fontId="3" fillId="2" borderId="3" xfId="0" applyNumberFormat="1" applyFont="1" applyFill="1" applyBorder="1" applyAlignment="1" applyProtection="1">
      <alignment horizontal="right" vertical="center" indent="1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right" vertical="center" indent="2"/>
      <protection hidden="1"/>
    </xf>
    <xf numFmtId="0" fontId="4" fillId="2" borderId="0" xfId="0" applyFont="1" applyFill="1" applyProtection="1">
      <protection hidden="1"/>
    </xf>
    <xf numFmtId="4" fontId="15" fillId="2" borderId="0" xfId="0" applyNumberFormat="1" applyFont="1" applyFill="1" applyAlignment="1" applyProtection="1">
      <alignment horizontal="left" vertical="center" indent="1"/>
      <protection hidden="1"/>
    </xf>
    <xf numFmtId="10" fontId="15" fillId="2" borderId="0" xfId="0" applyNumberFormat="1" applyFont="1" applyFill="1" applyAlignment="1" applyProtection="1">
      <alignment horizontal="right" vertical="center" indent="1"/>
      <protection hidden="1"/>
    </xf>
    <xf numFmtId="3" fontId="3" fillId="3" borderId="0" xfId="0" applyNumberFormat="1" applyFont="1" applyFill="1" applyAlignment="1" applyProtection="1">
      <alignment horizontal="right" vertical="center" indent="1"/>
      <protection hidden="1"/>
    </xf>
    <xf numFmtId="3" fontId="0" fillId="2" borderId="2" xfId="0" applyNumberFormat="1" applyFill="1" applyBorder="1" applyAlignment="1" applyProtection="1">
      <alignment horizontal="right" vertical="center" indent="1"/>
      <protection locked="0" hidden="1"/>
    </xf>
    <xf numFmtId="3" fontId="12" fillId="2" borderId="0" xfId="0" applyNumberFormat="1" applyFont="1" applyFill="1" applyAlignment="1" applyProtection="1">
      <alignment horizontal="left" vertical="center" indent="2"/>
      <protection hidden="1"/>
    </xf>
    <xf numFmtId="3" fontId="12" fillId="2" borderId="0" xfId="0" applyNumberFormat="1" applyFont="1" applyFill="1" applyAlignment="1" applyProtection="1">
      <alignment horizontal="right" vertical="center" indent="1"/>
      <protection hidden="1"/>
    </xf>
    <xf numFmtId="9" fontId="4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4" fontId="3" fillId="2" borderId="0" xfId="0" applyNumberFormat="1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3" fontId="12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17" fillId="2" borderId="0" xfId="0" applyFont="1" applyFill="1" applyProtection="1">
      <protection hidden="1"/>
    </xf>
    <xf numFmtId="4" fontId="3" fillId="3" borderId="0" xfId="0" applyNumberFormat="1" applyFont="1" applyFill="1" applyAlignment="1" applyProtection="1">
      <alignment horizontal="right" vertical="center" indent="1"/>
      <protection hidden="1"/>
    </xf>
    <xf numFmtId="164" fontId="0" fillId="2" borderId="2" xfId="0" applyNumberFormat="1" applyFill="1" applyBorder="1" applyAlignment="1" applyProtection="1">
      <alignment horizontal="right" vertical="center" indent="1"/>
      <protection locked="0" hidden="1"/>
    </xf>
    <xf numFmtId="0" fontId="5" fillId="2" borderId="4" xfId="0" applyFont="1" applyFill="1" applyBorder="1" applyAlignment="1" applyProtection="1">
      <alignment horizontal="right" vertical="center" indent="2"/>
      <protection hidden="1"/>
    </xf>
    <xf numFmtId="3" fontId="3" fillId="2" borderId="4" xfId="0" applyNumberFormat="1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11" fillId="2" borderId="4" xfId="0" applyFont="1" applyFill="1" applyBorder="1" applyProtection="1">
      <protection hidden="1"/>
    </xf>
    <xf numFmtId="0" fontId="11" fillId="0" borderId="4" xfId="0" applyFont="1" applyBorder="1" applyProtection="1">
      <protection hidden="1"/>
    </xf>
    <xf numFmtId="0" fontId="2" fillId="2" borderId="4" xfId="0" applyFont="1" applyFill="1" applyBorder="1" applyAlignment="1" applyProtection="1">
      <alignment horizontal="right" vertical="center" indent="2"/>
      <protection hidden="1"/>
    </xf>
    <xf numFmtId="0" fontId="12" fillId="2" borderId="4" xfId="0" applyFont="1" applyFill="1" applyBorder="1" applyAlignment="1" applyProtection="1">
      <alignment horizontal="right" vertical="center" indent="2"/>
      <protection hidden="1"/>
    </xf>
    <xf numFmtId="3" fontId="12" fillId="2" borderId="4" xfId="0" applyNumberFormat="1" applyFont="1" applyFill="1" applyBorder="1" applyAlignment="1" applyProtection="1">
      <alignment horizontal="right" vertical="center" indent="2"/>
      <protection hidden="1"/>
    </xf>
    <xf numFmtId="10" fontId="8" fillId="3" borderId="0" xfId="0" applyNumberFormat="1" applyFont="1" applyFill="1" applyAlignment="1" applyProtection="1">
      <alignment horizontal="right" vertical="center" indent="1"/>
      <protection hidden="1"/>
    </xf>
    <xf numFmtId="0" fontId="1" fillId="2" borderId="0" xfId="0" applyFont="1" applyFill="1" applyAlignment="1" applyProtection="1">
      <alignment horizontal="right" vertical="center" indent="1"/>
      <protection hidden="1"/>
    </xf>
    <xf numFmtId="0" fontId="9" fillId="2" borderId="0" xfId="0" applyFont="1" applyFill="1" applyAlignment="1" applyProtection="1">
      <alignment horizontal="right" vertical="center" indent="1"/>
      <protection hidden="1"/>
    </xf>
    <xf numFmtId="0" fontId="3" fillId="0" borderId="0" xfId="0" applyFont="1" applyProtection="1">
      <protection hidden="1"/>
    </xf>
    <xf numFmtId="0" fontId="3" fillId="0" borderId="4" xfId="0" applyFont="1" applyBorder="1" applyProtection="1">
      <protection hidden="1"/>
    </xf>
    <xf numFmtId="3" fontId="11" fillId="0" borderId="0" xfId="0" applyNumberFormat="1" applyFont="1" applyProtection="1">
      <protection hidden="1"/>
    </xf>
    <xf numFmtId="3" fontId="10" fillId="2" borderId="0" xfId="0" applyNumberFormat="1" applyFont="1" applyFill="1" applyAlignment="1" applyProtection="1">
      <alignment horizontal="right" vertical="center" indent="1"/>
      <protection hidden="1"/>
    </xf>
    <xf numFmtId="3" fontId="3" fillId="2" borderId="0" xfId="0" applyNumberFormat="1" applyFont="1" applyFill="1" applyAlignment="1" applyProtection="1">
      <alignment horizontal="right" vertical="center" indent="1"/>
      <protection hidden="1"/>
    </xf>
    <xf numFmtId="0" fontId="7" fillId="4" borderId="0" xfId="0" applyFont="1" applyFill="1" applyAlignment="1" applyProtection="1">
      <alignment horizontal="left" vertical="center" indent="4"/>
      <protection hidden="1"/>
    </xf>
    <xf numFmtId="0" fontId="0" fillId="0" borderId="0" xfId="0" applyAlignment="1" applyProtection="1">
      <alignment horizontal="left" vertical="center" indent="4"/>
      <protection hidden="1"/>
    </xf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95250</xdr:rowOff>
    </xdr:from>
    <xdr:to>
      <xdr:col>9</xdr:col>
      <xdr:colOff>744171</xdr:colOff>
      <xdr:row>4</xdr:row>
      <xdr:rowOff>205807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4CBCDF8-0A4A-C4DC-D87A-0D91A57C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95250"/>
          <a:ext cx="1435686" cy="103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U77"/>
  <sheetViews>
    <sheetView showRowColHeaders="0" tabSelected="1" workbookViewId="0">
      <selection sqref="A1:H1"/>
    </sheetView>
  </sheetViews>
  <sheetFormatPr defaultColWidth="0" defaultRowHeight="24" customHeight="1" zeroHeight="1" x14ac:dyDescent="0.25"/>
  <cols>
    <col min="1" max="1" width="41.28515625" style="27" customWidth="1"/>
    <col min="2" max="2" width="41" style="27" customWidth="1"/>
    <col min="3" max="3" width="23.7109375" style="27" customWidth="1"/>
    <col min="4" max="4" width="3.85546875" style="27" customWidth="1"/>
    <col min="5" max="5" width="23.7109375" style="27" customWidth="1"/>
    <col min="6" max="6" width="3.5703125" style="27" customWidth="1"/>
    <col min="7" max="7" width="23.7109375" style="27" customWidth="1"/>
    <col min="8" max="8" width="3.5703125" style="27" customWidth="1"/>
    <col min="9" max="9" width="17.5703125" style="27" customWidth="1"/>
    <col min="10" max="10" width="12.7109375" style="27" customWidth="1"/>
    <col min="11" max="11" width="1.140625" style="13" customWidth="1"/>
    <col min="12" max="15" width="3.5703125" style="13" hidden="1" customWidth="1"/>
    <col min="16" max="21" width="0" style="13" hidden="1" customWidth="1"/>
    <col min="22" max="16384" width="3.5703125" style="13" hidden="1"/>
  </cols>
  <sheetData>
    <row r="1" spans="1:17" ht="25.5" customHeight="1" x14ac:dyDescent="0.3">
      <c r="A1" s="59" t="s">
        <v>14</v>
      </c>
      <c r="B1" s="60"/>
      <c r="C1" s="60"/>
      <c r="D1" s="60"/>
      <c r="E1" s="60"/>
      <c r="F1" s="60"/>
      <c r="G1" s="60"/>
      <c r="H1" s="60"/>
      <c r="I1" s="7"/>
      <c r="J1" s="7"/>
      <c r="K1" s="14"/>
    </row>
    <row r="2" spans="1:17" s="19" customFormat="1" ht="18" x14ac:dyDescent="0.35">
      <c r="A2" s="5"/>
      <c r="B2" s="5"/>
      <c r="C2" s="5"/>
      <c r="D2" s="7"/>
      <c r="E2" s="7"/>
      <c r="F2" s="7"/>
      <c r="G2" s="7"/>
      <c r="H2" s="7"/>
      <c r="I2" s="18" t="s">
        <v>12</v>
      </c>
      <c r="J2" s="18">
        <v>1</v>
      </c>
      <c r="K2" s="18"/>
    </row>
    <row r="3" spans="1:17" s="19" customFormat="1" ht="15.75" x14ac:dyDescent="0.25">
      <c r="A3" s="5"/>
      <c r="B3" s="16" t="s">
        <v>28</v>
      </c>
      <c r="C3" s="5"/>
      <c r="D3" s="7"/>
      <c r="E3" s="7"/>
      <c r="F3" s="7"/>
      <c r="G3" s="7"/>
      <c r="H3" s="7"/>
      <c r="I3" s="18"/>
      <c r="J3" s="18"/>
      <c r="K3" s="18"/>
    </row>
    <row r="4" spans="1:17" s="19" customFormat="1" ht="15.75" thickBot="1" x14ac:dyDescent="0.3">
      <c r="A4" s="5"/>
      <c r="B4" s="5"/>
      <c r="C4" s="5"/>
      <c r="D4" s="7"/>
      <c r="E4" s="7"/>
      <c r="F4" s="7"/>
      <c r="G4" s="7"/>
      <c r="H4" s="7"/>
      <c r="I4" s="18"/>
      <c r="J4" s="18"/>
      <c r="K4" s="18"/>
    </row>
    <row r="5" spans="1:17" s="19" customFormat="1" ht="21" customHeight="1" thickBot="1" x14ac:dyDescent="0.3">
      <c r="A5" s="5"/>
      <c r="B5" s="6" t="s">
        <v>21</v>
      </c>
      <c r="C5" s="31"/>
      <c r="D5" s="7"/>
      <c r="E5" s="40" t="str">
        <f>IF(C5=0,"",IF(C5&lt;1000,"POD LIMIT 1 MW",""))</f>
        <v/>
      </c>
      <c r="F5" s="7"/>
      <c r="G5" s="7"/>
      <c r="H5" s="7"/>
      <c r="I5" s="18"/>
      <c r="J5" s="18"/>
      <c r="K5" s="18"/>
    </row>
    <row r="6" spans="1:17" s="19" customFormat="1" ht="5.0999999999999996" customHeight="1" thickBot="1" x14ac:dyDescent="0.3">
      <c r="A6" s="7"/>
      <c r="B6" s="6"/>
      <c r="C6" s="52"/>
      <c r="D6" s="53"/>
      <c r="E6" s="53"/>
      <c r="F6" s="53"/>
      <c r="G6" s="53"/>
      <c r="H6" s="53"/>
      <c r="I6" s="18" t="s">
        <v>7</v>
      </c>
      <c r="J6" s="18"/>
      <c r="K6" s="18"/>
    </row>
    <row r="7" spans="1:17" s="19" customFormat="1" ht="21" customHeight="1" thickBot="1" x14ac:dyDescent="0.3">
      <c r="A7" s="54"/>
      <c r="B7" s="6" t="s">
        <v>22</v>
      </c>
      <c r="C7" s="31"/>
      <c r="D7" s="21"/>
      <c r="E7" s="40" t="str">
        <f>IF(C7=0,"",IF(C7&lt;2000,"POD LIMIT 2 MWh",""))</f>
        <v/>
      </c>
      <c r="F7" s="53"/>
      <c r="G7" s="7"/>
      <c r="I7" s="28"/>
      <c r="J7" s="29"/>
      <c r="K7" s="18"/>
    </row>
    <row r="8" spans="1:17" s="19" customFormat="1" ht="3.95" customHeight="1" x14ac:dyDescent="0.25">
      <c r="A8" s="7"/>
      <c r="B8" s="6"/>
      <c r="C8" s="52"/>
      <c r="D8" s="21"/>
      <c r="E8" s="53"/>
      <c r="F8" s="53"/>
      <c r="G8" s="7"/>
      <c r="H8" s="7"/>
      <c r="J8" s="18">
        <v>1</v>
      </c>
      <c r="K8" s="18"/>
    </row>
    <row r="9" spans="1:17" s="20" customFormat="1" ht="21" customHeight="1" x14ac:dyDescent="0.25">
      <c r="A9" s="7"/>
      <c r="B9" s="6" t="s">
        <v>20</v>
      </c>
      <c r="C9" s="41" t="str">
        <f>IF(C7=0,"",C5/C7)</f>
        <v/>
      </c>
      <c r="D9" s="53"/>
      <c r="E9" s="40" t="str">
        <f>IF(C7=0,"",IF(C9&gt;0.5,"NAD LIMIT 0,5",""))</f>
        <v/>
      </c>
      <c r="F9" s="53"/>
      <c r="G9" s="53"/>
      <c r="H9" s="53"/>
      <c r="I9" s="53"/>
      <c r="J9" s="18"/>
      <c r="K9" s="18"/>
    </row>
    <row r="10" spans="1:17" s="19" customFormat="1" ht="5.0999999999999996" customHeight="1" thickBot="1" x14ac:dyDescent="0.3">
      <c r="A10" s="7"/>
      <c r="B10" s="6"/>
      <c r="C10" s="21"/>
      <c r="D10" s="21"/>
      <c r="E10" s="53"/>
      <c r="F10" s="21"/>
      <c r="G10" s="21"/>
      <c r="H10" s="21"/>
      <c r="I10" s="21"/>
      <c r="J10" s="18"/>
      <c r="K10" s="18"/>
    </row>
    <row r="11" spans="1:17" s="19" customFormat="1" ht="21" customHeight="1" thickBot="1" x14ac:dyDescent="0.3">
      <c r="A11" s="7"/>
      <c r="B11" s="6" t="s">
        <v>23</v>
      </c>
      <c r="C11" s="42"/>
      <c r="D11" s="21"/>
      <c r="E11" s="40" t="str">
        <f>IF(C11=0,"",IF(C11&lt;0.8,"POD LIMIT 80%",""))</f>
        <v/>
      </c>
      <c r="F11" s="21"/>
      <c r="G11" s="7"/>
      <c r="H11" s="7"/>
      <c r="I11" s="21"/>
      <c r="J11" s="18"/>
      <c r="K11" s="18"/>
    </row>
    <row r="12" spans="1:17" s="19" customFormat="1" ht="5.0999999999999996" customHeight="1" x14ac:dyDescent="0.25">
      <c r="A12" s="7"/>
      <c r="B12" s="6"/>
      <c r="C12" s="52"/>
      <c r="D12" s="21"/>
      <c r="E12" s="53"/>
      <c r="F12" s="21"/>
      <c r="G12" s="7"/>
      <c r="H12" s="7"/>
      <c r="I12" s="21"/>
      <c r="J12" s="18"/>
      <c r="K12" s="18"/>
    </row>
    <row r="13" spans="1:17" s="19" customFormat="1" ht="21" customHeight="1" x14ac:dyDescent="0.25">
      <c r="A13" s="7"/>
      <c r="B13" s="10" t="s">
        <v>6</v>
      </c>
      <c r="C13" s="15" t="str">
        <f>IF(C7=0,"",(-420*LN(C7)+16000)*C7)</f>
        <v/>
      </c>
      <c r="D13" s="7"/>
      <c r="E13" s="9"/>
      <c r="F13" s="9"/>
      <c r="G13" s="7"/>
      <c r="H13" s="7"/>
      <c r="I13" s="18"/>
      <c r="J13" s="18"/>
      <c r="K13" s="18"/>
      <c r="L13" s="18"/>
      <c r="M13" s="20"/>
      <c r="N13" s="20"/>
      <c r="O13" s="20"/>
      <c r="P13" s="20"/>
      <c r="Q13" s="20"/>
    </row>
    <row r="14" spans="1:17" s="47" customFormat="1" ht="16.5" customHeight="1" x14ac:dyDescent="0.25">
      <c r="A14" s="55"/>
      <c r="B14" s="43"/>
      <c r="C14" s="44"/>
      <c r="D14" s="45"/>
      <c r="E14" s="44"/>
      <c r="F14" s="44"/>
      <c r="G14" s="45"/>
      <c r="H14" s="45"/>
      <c r="I14" s="46"/>
      <c r="J14" s="46"/>
      <c r="K14" s="46"/>
      <c r="L14" s="46"/>
    </row>
    <row r="15" spans="1:17" s="20" customFormat="1" ht="16.5" customHeight="1" x14ac:dyDescent="0.25">
      <c r="A15" s="7"/>
      <c r="B15" s="10"/>
      <c r="C15" s="11"/>
      <c r="D15" s="7"/>
      <c r="E15" s="9"/>
      <c r="F15" s="9"/>
      <c r="G15" s="7"/>
      <c r="H15" s="7"/>
      <c r="I15" s="7"/>
      <c r="J15" s="7"/>
      <c r="K15" s="18"/>
      <c r="L15" s="18"/>
    </row>
    <row r="16" spans="1:17" s="20" customFormat="1" ht="21" customHeight="1" x14ac:dyDescent="0.25">
      <c r="A16" s="7"/>
      <c r="B16" s="16" t="s">
        <v>11</v>
      </c>
      <c r="C16" s="25" t="s">
        <v>8</v>
      </c>
      <c r="D16" s="7"/>
      <c r="E16" s="25" t="s">
        <v>9</v>
      </c>
      <c r="F16" s="9"/>
      <c r="G16" s="25" t="s">
        <v>13</v>
      </c>
      <c r="H16" s="7"/>
      <c r="I16" s="7"/>
      <c r="J16" s="7"/>
      <c r="K16" s="18"/>
      <c r="L16" s="18"/>
    </row>
    <row r="17" spans="1:12" s="20" customFormat="1" ht="5.0999999999999996" customHeight="1" x14ac:dyDescent="0.25">
      <c r="A17" s="7"/>
      <c r="B17" s="10"/>
      <c r="C17" s="11"/>
      <c r="D17" s="7"/>
      <c r="E17" s="9"/>
      <c r="F17" s="9"/>
      <c r="G17" s="7"/>
      <c r="H17" s="7"/>
      <c r="I17" s="7"/>
      <c r="J17" s="7"/>
      <c r="K17" s="18"/>
      <c r="L17" s="18"/>
    </row>
    <row r="18" spans="1:12" s="20" customFormat="1" ht="21" customHeight="1" x14ac:dyDescent="0.25">
      <c r="A18" s="7"/>
      <c r="B18" s="8" t="s">
        <v>15</v>
      </c>
      <c r="C18" s="11"/>
      <c r="D18" s="7"/>
      <c r="E18" s="9"/>
      <c r="F18" s="9"/>
      <c r="G18" s="7"/>
      <c r="H18" s="7"/>
      <c r="I18" s="7"/>
      <c r="J18" s="7"/>
      <c r="K18" s="18"/>
      <c r="L18" s="18"/>
    </row>
    <row r="19" spans="1:12" s="20" customFormat="1" ht="5.0999999999999996" customHeight="1" thickBot="1" x14ac:dyDescent="0.3">
      <c r="A19" s="7"/>
      <c r="B19" s="10"/>
      <c r="C19" s="11"/>
      <c r="D19" s="7"/>
      <c r="E19" s="9"/>
      <c r="F19" s="9"/>
      <c r="G19" s="7"/>
      <c r="H19" s="7"/>
      <c r="I19" s="7"/>
      <c r="J19" s="7"/>
      <c r="K19" s="18"/>
      <c r="L19" s="18"/>
    </row>
    <row r="20" spans="1:12" s="20" customFormat="1" ht="21" customHeight="1" thickBot="1" x14ac:dyDescent="0.3">
      <c r="B20" s="22" t="s">
        <v>16</v>
      </c>
      <c r="C20" s="12"/>
      <c r="D20" s="9"/>
      <c r="E20" s="12"/>
      <c r="F20" s="9"/>
      <c r="G20" s="56"/>
      <c r="H20" s="7"/>
      <c r="I20" s="7" t="str">
        <f>IF(E20=0,"",IF(E20&gt;C20,"CZV nesmí převýšit CV.",""))</f>
        <v/>
      </c>
      <c r="J20" s="7"/>
      <c r="K20" s="18"/>
      <c r="L20" s="18"/>
    </row>
    <row r="21" spans="1:12" s="20" customFormat="1" ht="5.0999999999999996" customHeight="1" thickBot="1" x14ac:dyDescent="0.3">
      <c r="A21" s="8"/>
      <c r="B21" s="8"/>
      <c r="C21" s="24"/>
      <c r="D21" s="9"/>
      <c r="E21" s="9"/>
      <c r="F21" s="9"/>
      <c r="G21" s="9"/>
      <c r="H21" s="7"/>
      <c r="I21" s="7"/>
      <c r="J21" s="7"/>
      <c r="K21" s="18"/>
      <c r="L21" s="18"/>
    </row>
    <row r="22" spans="1:12" s="20" customFormat="1" ht="21" customHeight="1" thickBot="1" x14ac:dyDescent="0.3">
      <c r="A22" s="8"/>
      <c r="B22" s="22" t="s">
        <v>19</v>
      </c>
      <c r="C22" s="12"/>
      <c r="D22" s="9"/>
      <c r="E22" s="12"/>
      <c r="F22" s="9"/>
      <c r="G22" s="30">
        <f>IF(E22&gt;0.03*E20,0.03*E20,E22)</f>
        <v>0</v>
      </c>
      <c r="H22" s="7"/>
      <c r="I22" s="7" t="str">
        <f>IF(E22=0,"",IF(E22&gt;C22,"CZV nesmí převýšit CV.",""))</f>
        <v/>
      </c>
      <c r="J22" s="7"/>
      <c r="K22" s="18"/>
      <c r="L22" s="18"/>
    </row>
    <row r="23" spans="1:12" s="20" customFormat="1" ht="5.0999999999999996" customHeight="1" thickBot="1" x14ac:dyDescent="0.3">
      <c r="A23" s="8"/>
      <c r="B23" s="22"/>
      <c r="C23" s="58"/>
      <c r="D23" s="9"/>
      <c r="E23" s="9"/>
      <c r="F23" s="9"/>
      <c r="G23" s="9"/>
      <c r="H23" s="7"/>
      <c r="I23" s="7"/>
      <c r="J23" s="7"/>
      <c r="K23" s="18"/>
      <c r="L23" s="18"/>
    </row>
    <row r="24" spans="1:12" s="20" customFormat="1" ht="21" customHeight="1" thickBot="1" x14ac:dyDescent="0.3">
      <c r="A24" s="8"/>
      <c r="B24" s="22" t="s">
        <v>17</v>
      </c>
      <c r="C24" s="12"/>
      <c r="D24" s="9"/>
      <c r="E24" s="12"/>
      <c r="F24" s="9"/>
      <c r="G24" s="30">
        <f>IF(E24&gt;25000,25000,E24)</f>
        <v>0</v>
      </c>
      <c r="H24" s="7"/>
      <c r="I24" s="7" t="str">
        <f>IF(E24=0,"",IF(E24&gt;C24,"CZV nesmí převýšit CV.",""))</f>
        <v/>
      </c>
      <c r="J24" s="7"/>
      <c r="K24" s="18"/>
      <c r="L24" s="18"/>
    </row>
    <row r="25" spans="1:12" s="20" customFormat="1" ht="10.15" customHeight="1" x14ac:dyDescent="0.25">
      <c r="A25" s="7"/>
      <c r="B25" s="22"/>
      <c r="C25" s="58"/>
      <c r="D25" s="9"/>
      <c r="E25" s="9"/>
      <c r="F25" s="9"/>
      <c r="G25" s="9"/>
      <c r="H25" s="7"/>
      <c r="I25" s="7"/>
      <c r="J25" s="7"/>
      <c r="K25" s="18"/>
      <c r="L25" s="18"/>
    </row>
    <row r="26" spans="1:12" s="20" customFormat="1" ht="21" customHeight="1" x14ac:dyDescent="0.25">
      <c r="A26" s="8"/>
      <c r="B26" s="26" t="s">
        <v>10</v>
      </c>
      <c r="C26" s="17">
        <f>C20+C22+C24</f>
        <v>0</v>
      </c>
      <c r="D26" s="32"/>
      <c r="E26" s="17">
        <f>E20+E22+E24</f>
        <v>0</v>
      </c>
      <c r="F26" s="9"/>
      <c r="G26" s="17">
        <f>E20+G22+G24</f>
        <v>0</v>
      </c>
      <c r="H26" s="7"/>
      <c r="I26" s="7" t="str">
        <f>IF(E26=0,"",IF(E26&gt;C26,"CZV nesmí převýšit CV.",""))</f>
        <v/>
      </c>
      <c r="J26" s="7"/>
      <c r="K26" s="18"/>
      <c r="L26" s="18"/>
    </row>
    <row r="27" spans="1:12" s="47" customFormat="1" ht="18" customHeight="1" x14ac:dyDescent="0.25">
      <c r="A27" s="48"/>
      <c r="B27" s="49"/>
      <c r="C27" s="50"/>
      <c r="D27" s="50"/>
      <c r="E27" s="50"/>
      <c r="F27" s="44"/>
      <c r="G27" s="44"/>
      <c r="H27" s="45"/>
      <c r="I27" s="45"/>
      <c r="J27" s="45"/>
      <c r="K27" s="46"/>
      <c r="L27" s="46"/>
    </row>
    <row r="28" spans="1:12" s="20" customFormat="1" ht="15.75" customHeight="1" x14ac:dyDescent="0.25">
      <c r="A28" s="8"/>
      <c r="B28" s="54"/>
      <c r="C28" s="23"/>
      <c r="D28" s="9"/>
      <c r="E28" s="9"/>
      <c r="F28" s="9"/>
      <c r="G28" s="9"/>
      <c r="H28" s="7"/>
      <c r="J28" s="7"/>
      <c r="K28" s="18" t="s">
        <v>5</v>
      </c>
      <c r="L28" s="18"/>
    </row>
    <row r="29" spans="1:12" s="18" customFormat="1" ht="21" customHeight="1" x14ac:dyDescent="0.25">
      <c r="A29" s="54"/>
      <c r="B29" s="16" t="s">
        <v>18</v>
      </c>
      <c r="C29" s="56"/>
      <c r="D29" s="33"/>
      <c r="E29" s="56"/>
      <c r="F29" s="57"/>
      <c r="G29" s="17" t="str">
        <f>IF(C7=0,"",FLOOR(IF(C7&lt;2000,0,MIN(0.2*G26/C7,0.2*(-420*LN(C7)+16000))),1))</f>
        <v/>
      </c>
      <c r="H29" s="7"/>
      <c r="I29" s="36"/>
      <c r="J29" s="35"/>
    </row>
    <row r="30" spans="1:12" s="18" customFormat="1" ht="5.0999999999999996" customHeight="1" x14ac:dyDescent="0.25">
      <c r="A30" s="27"/>
      <c r="B30" s="27"/>
      <c r="C30" s="27"/>
      <c r="D30" s="27"/>
      <c r="E30" s="27"/>
      <c r="F30" s="27"/>
      <c r="G30" s="27"/>
      <c r="H30" s="27"/>
      <c r="I30" s="37"/>
      <c r="J30" s="27"/>
    </row>
    <row r="31" spans="1:12" s="18" customFormat="1" ht="15" x14ac:dyDescent="0.25">
      <c r="B31" s="27"/>
      <c r="C31" s="27"/>
      <c r="D31" s="27"/>
      <c r="E31" s="27"/>
      <c r="F31" s="27"/>
      <c r="G31" s="27"/>
      <c r="H31" s="27"/>
      <c r="I31" s="36"/>
      <c r="J31" s="34"/>
    </row>
    <row r="32" spans="1:12" s="18" customFormat="1" ht="5.25" customHeight="1" thickBo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1" s="18" customFormat="1" ht="21" customHeight="1" thickBot="1" x14ac:dyDescent="0.3">
      <c r="B33" s="16" t="s">
        <v>27</v>
      </c>
      <c r="C33" s="27"/>
      <c r="D33" s="27"/>
      <c r="E33" s="27"/>
      <c r="F33" s="27"/>
      <c r="G33" s="39"/>
      <c r="H33" s="27"/>
      <c r="I33" s="40" t="str">
        <f>IF(G33=0,"",IF(G33&gt;G29,"PŘESAHUJE LIMIT V G29",""))</f>
        <v/>
      </c>
      <c r="J33" s="27"/>
    </row>
    <row r="34" spans="1:11" s="18" customFormat="1" ht="15" x14ac:dyDescent="0.25">
      <c r="A34" s="27"/>
      <c r="B34" s="38" t="s">
        <v>26</v>
      </c>
      <c r="C34" s="27"/>
      <c r="D34" s="27"/>
      <c r="E34" s="27"/>
      <c r="F34" s="27"/>
      <c r="G34" s="27"/>
      <c r="H34" s="27"/>
      <c r="I34" s="27"/>
      <c r="J34" s="27"/>
    </row>
    <row r="35" spans="1:11" s="18" customFormat="1" ht="1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1" s="18" customFormat="1" ht="21" customHeight="1" x14ac:dyDescent="0.25">
      <c r="A36" s="27"/>
      <c r="B36" s="16" t="s">
        <v>24</v>
      </c>
      <c r="C36" s="27"/>
      <c r="D36" s="27"/>
      <c r="E36" s="27"/>
      <c r="F36" s="27"/>
      <c r="G36" s="17">
        <f>(IF(OR(C7&lt;2000,G33&gt;G29),0,G33*C7))</f>
        <v>0</v>
      </c>
      <c r="H36" s="27"/>
      <c r="I36" s="40" t="str">
        <f>IF(G36=0,"",IF(G36&gt;50000000,"NAD LIMIT 25% ALOKACE",""))</f>
        <v/>
      </c>
      <c r="J36" s="27"/>
    </row>
    <row r="37" spans="1:11" s="18" customFormat="1" ht="8.1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1" s="18" customFormat="1" ht="21" customHeight="1" x14ac:dyDescent="0.25">
      <c r="A38" s="27"/>
      <c r="B38" s="16" t="s">
        <v>25</v>
      </c>
      <c r="C38" s="27"/>
      <c r="D38" s="27"/>
      <c r="E38" s="27"/>
      <c r="F38" s="27"/>
      <c r="G38" s="51">
        <f>IF(G26=0,0,G36/G26)</f>
        <v>0</v>
      </c>
      <c r="H38" s="27"/>
      <c r="I38" s="40" t="str">
        <f>IF(G38=0,"",IF(G38&gt;0.3,"NAD LIMIT 30% CZV",""))</f>
        <v/>
      </c>
      <c r="J38" s="27"/>
    </row>
    <row r="39" spans="1:11" s="18" customFormat="1" ht="24" customHeight="1" x14ac:dyDescent="0.25">
      <c r="A39" s="27" t="s">
        <v>29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1" s="18" customFormat="1" ht="24" hidden="1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1" s="18" customFormat="1" ht="24" hidden="1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1" s="18" customFormat="1" ht="24" hidden="1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18" customFormat="1" ht="24" hidden="1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s="18" customFormat="1" ht="24" hidden="1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24" hidden="1" customHeight="1" x14ac:dyDescent="0.25">
      <c r="K45" s="27"/>
    </row>
    <row r="46" spans="1:11" ht="24" hidden="1" customHeight="1" x14ac:dyDescent="0.25">
      <c r="K46" s="27"/>
    </row>
    <row r="47" spans="1:11" ht="24" hidden="1" customHeight="1" x14ac:dyDescent="0.25">
      <c r="K47" s="27"/>
    </row>
    <row r="48" spans="1:11" ht="24" hidden="1" customHeight="1" x14ac:dyDescent="0.25">
      <c r="K48" s="27"/>
    </row>
    <row r="49" spans="11:11" ht="24" hidden="1" customHeight="1" x14ac:dyDescent="0.25">
      <c r="K49" s="27"/>
    </row>
    <row r="50" spans="11:11" ht="24" hidden="1" customHeight="1" x14ac:dyDescent="0.25">
      <c r="K50" s="27"/>
    </row>
    <row r="51" spans="11:11" ht="24" hidden="1" customHeight="1" x14ac:dyDescent="0.25">
      <c r="K51" s="27"/>
    </row>
    <row r="52" spans="11:11" ht="24" hidden="1" customHeight="1" x14ac:dyDescent="0.25">
      <c r="K52" s="27"/>
    </row>
    <row r="53" spans="11:11" ht="24" hidden="1" customHeight="1" x14ac:dyDescent="0.25">
      <c r="K53" s="27"/>
    </row>
    <row r="54" spans="11:11" ht="24" hidden="1" customHeight="1" x14ac:dyDescent="0.25">
      <c r="K54" s="27"/>
    </row>
    <row r="55" spans="11:11" ht="24" hidden="1" customHeight="1" x14ac:dyDescent="0.25">
      <c r="K55" s="27"/>
    </row>
    <row r="56" spans="11:11" ht="24" hidden="1" customHeight="1" x14ac:dyDescent="0.25">
      <c r="K56" s="27"/>
    </row>
    <row r="57" spans="11:11" ht="24" hidden="1" customHeight="1" x14ac:dyDescent="0.25">
      <c r="K57" s="27"/>
    </row>
    <row r="58" spans="11:11" ht="24" hidden="1" customHeight="1" x14ac:dyDescent="0.25">
      <c r="K58" s="27"/>
    </row>
    <row r="59" spans="11:11" ht="24" hidden="1" customHeight="1" x14ac:dyDescent="0.25">
      <c r="K59" s="27"/>
    </row>
    <row r="60" spans="11:11" ht="24" hidden="1" customHeight="1" x14ac:dyDescent="0.25">
      <c r="K60" s="27"/>
    </row>
    <row r="61" spans="11:11" ht="24" hidden="1" customHeight="1" x14ac:dyDescent="0.25">
      <c r="K61" s="27"/>
    </row>
    <row r="62" spans="11:11" ht="24" hidden="1" customHeight="1" x14ac:dyDescent="0.25">
      <c r="K62" s="27"/>
    </row>
    <row r="63" spans="11:11" ht="24" hidden="1" customHeight="1" x14ac:dyDescent="0.25">
      <c r="K63" s="27"/>
    </row>
    <row r="64" spans="11:11" ht="24" hidden="1" customHeight="1" x14ac:dyDescent="0.25">
      <c r="K64" s="27"/>
    </row>
    <row r="65" spans="11:11" ht="24" hidden="1" customHeight="1" x14ac:dyDescent="0.25">
      <c r="K65" s="27"/>
    </row>
    <row r="66" spans="11:11" ht="24" hidden="1" customHeight="1" x14ac:dyDescent="0.25">
      <c r="K66" s="27"/>
    </row>
    <row r="67" spans="11:11" ht="24" hidden="1" customHeight="1" x14ac:dyDescent="0.25">
      <c r="K67" s="27"/>
    </row>
    <row r="68" spans="11:11" ht="24" hidden="1" customHeight="1" x14ac:dyDescent="0.25">
      <c r="K68" s="27"/>
    </row>
    <row r="69" spans="11:11" ht="24" hidden="1" customHeight="1" x14ac:dyDescent="0.25">
      <c r="K69" s="27"/>
    </row>
    <row r="70" spans="11:11" ht="24" hidden="1" customHeight="1" x14ac:dyDescent="0.25">
      <c r="K70" s="27"/>
    </row>
    <row r="71" spans="11:11" ht="24" hidden="1" customHeight="1" x14ac:dyDescent="0.25">
      <c r="K71" s="27"/>
    </row>
    <row r="72" spans="11:11" ht="24" hidden="1" customHeight="1" x14ac:dyDescent="0.25">
      <c r="K72" s="27"/>
    </row>
    <row r="73" spans="11:11" ht="24" hidden="1" customHeight="1" x14ac:dyDescent="0.25">
      <c r="K73" s="27"/>
    </row>
    <row r="74" spans="11:11" ht="24" hidden="1" customHeight="1" x14ac:dyDescent="0.25">
      <c r="K74" s="27"/>
    </row>
    <row r="75" spans="11:11" ht="24" hidden="1" customHeight="1" x14ac:dyDescent="0.25">
      <c r="K75" s="27"/>
    </row>
    <row r="76" spans="11:11" ht="24" hidden="1" customHeight="1" x14ac:dyDescent="0.25">
      <c r="K76" s="27"/>
    </row>
    <row r="77" spans="11:11" ht="24" hidden="1" customHeight="1" x14ac:dyDescent="0.25">
      <c r="K77" s="27"/>
    </row>
  </sheetData>
  <sheetProtection algorithmName="SHA-512" hashValue="zWATipbGPTdxoMJSgUPq+nxz/BdxEX3pLrLXfkH1B4Wk2svwn4/kowqQt2C07ELVk1xOYy+L19qIkb8eigLDbA==" saltValue="Q9Re0d2I6fWmd3KXIU8eSw==" spinCount="100000" sheet="1" objects="1" scenarios="1"/>
  <mergeCells count="1">
    <mergeCell ref="A1:H1"/>
  </mergeCells>
  <phoneticPr fontId="16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</v>
      </c>
      <c r="B3" s="2">
        <f>(-1092*LN(A3)+28657)*$D$2</f>
        <v>10029.949999999999</v>
      </c>
      <c r="C3" s="2">
        <f>(-814*LN(A3)+25417)*$D$2</f>
        <v>8895.9499999999989</v>
      </c>
      <c r="D3" s="4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B995" s="2"/>
      <c r="C995" s="2"/>
    </row>
    <row r="996" spans="1:3" x14ac:dyDescent="0.25">
      <c r="B996" s="2"/>
      <c r="C996" s="2"/>
    </row>
    <row r="997" spans="1:3" x14ac:dyDescent="0.25">
      <c r="B997" s="2"/>
      <c r="C997" s="2"/>
    </row>
    <row r="998" spans="1:3" x14ac:dyDescent="0.25">
      <c r="B998" s="2"/>
      <c r="C998" s="2"/>
    </row>
    <row r="999" spans="1:3" x14ac:dyDescent="0.25">
      <c r="B999" s="2"/>
      <c r="C999" s="2"/>
    </row>
    <row r="1000" spans="1:3" x14ac:dyDescent="0.25">
      <c r="B1000" s="2"/>
      <c r="C1000" s="2"/>
    </row>
    <row r="1001" spans="1:3" x14ac:dyDescent="0.25"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DotaceMax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Mužík Oldřich</cp:lastModifiedBy>
  <dcterms:created xsi:type="dcterms:W3CDTF">2021-05-12T07:14:30Z</dcterms:created>
  <dcterms:modified xsi:type="dcterms:W3CDTF">2025-04-25T11:57:00Z</dcterms:modified>
</cp:coreProperties>
</file>