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okumenty\_Metodik\Vyzvy\TRANSGov\TRANSCom\2_2025\"/>
    </mc:Choice>
  </mc:AlternateContent>
  <xr:revisionPtr revIDLastSave="0" documentId="13_ncr:1_{2D65C303-1F25-4162-BCC4-07CCA0F30044}" xr6:coauthVersionLast="47" xr6:coauthVersionMax="47" xr10:uidLastSave="{00000000-0000-0000-0000-000000000000}"/>
  <bookViews>
    <workbookView xWindow="-120" yWindow="-120" windowWidth="29040" windowHeight="15720" xr2:uid="{2259D7F8-7C0C-4F86-B86D-60E45BB31E42}"/>
  </bookViews>
  <sheets>
    <sheet name="Firma" sheetId="5" r:id="rId1"/>
    <sheet name="N2" sheetId="2" r:id="rId2"/>
    <sheet name="N3" sheetId="1" r:id="rId3"/>
    <sheet name="DS" sheetId="3" r:id="rId4"/>
    <sheet name="Souhr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4" l="1"/>
  <c r="F47" i="4" l="1"/>
  <c r="F46" i="4"/>
  <c r="F45" i="4"/>
  <c r="F44" i="4"/>
  <c r="F35" i="4"/>
  <c r="F34" i="4"/>
  <c r="F33" i="4"/>
  <c r="F73" i="4"/>
  <c r="I49" i="2"/>
  <c r="F36" i="4" s="1"/>
  <c r="F72" i="4"/>
  <c r="H49" i="1"/>
  <c r="F70" i="4"/>
  <c r="F69" i="4"/>
  <c r="E21" i="1"/>
  <c r="F21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8" i="2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9" i="3"/>
  <c r="E9" i="3" s="1"/>
  <c r="D8" i="3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C39" i="3"/>
  <c r="F52" i="4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8" i="2"/>
  <c r="I8" i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8" i="2"/>
  <c r="F10" i="2"/>
  <c r="F15" i="2"/>
  <c r="F16" i="2"/>
  <c r="F17" i="2"/>
  <c r="F18" i="2"/>
  <c r="F19" i="2"/>
  <c r="F20" i="2"/>
  <c r="F22" i="2"/>
  <c r="F23" i="2"/>
  <c r="F24" i="2"/>
  <c r="F25" i="2"/>
  <c r="F26" i="2"/>
  <c r="F27" i="2"/>
  <c r="D49" i="2"/>
  <c r="I26" i="4"/>
  <c r="H26" i="4"/>
  <c r="D26" i="4"/>
  <c r="I25" i="4"/>
  <c r="H25" i="4"/>
  <c r="D25" i="4"/>
  <c r="I24" i="4"/>
  <c r="H24" i="4"/>
  <c r="D24" i="4"/>
  <c r="I23" i="4"/>
  <c r="H23" i="4"/>
  <c r="D23" i="4"/>
  <c r="I22" i="4"/>
  <c r="H22" i="4"/>
  <c r="D22" i="4"/>
  <c r="I21" i="4"/>
  <c r="H21" i="4"/>
  <c r="D21" i="4"/>
  <c r="I20" i="4"/>
  <c r="H20" i="4"/>
  <c r="D20" i="4"/>
  <c r="I19" i="4"/>
  <c r="H19" i="4"/>
  <c r="D19" i="4"/>
  <c r="I18" i="4"/>
  <c r="H18" i="4"/>
  <c r="D18" i="4"/>
  <c r="I17" i="4"/>
  <c r="H17" i="4"/>
  <c r="D17" i="4"/>
  <c r="I16" i="4"/>
  <c r="H16" i="4"/>
  <c r="D16" i="4"/>
  <c r="I15" i="4"/>
  <c r="H15" i="4"/>
  <c r="D15" i="4"/>
  <c r="I14" i="4"/>
  <c r="H14" i="4"/>
  <c r="D14" i="4"/>
  <c r="I13" i="4"/>
  <c r="H13" i="4"/>
  <c r="D13" i="4"/>
  <c r="I12" i="4"/>
  <c r="H12" i="4"/>
  <c r="D12" i="4"/>
  <c r="I11" i="4"/>
  <c r="H11" i="4"/>
  <c r="D11" i="4"/>
  <c r="I10" i="4"/>
  <c r="H10" i="4"/>
  <c r="D10" i="4"/>
  <c r="I9" i="4"/>
  <c r="H9" i="4"/>
  <c r="D9" i="4"/>
  <c r="I8" i="4"/>
  <c r="H8" i="4"/>
  <c r="D8" i="4"/>
  <c r="I7" i="4"/>
  <c r="H7" i="4"/>
  <c r="D7" i="4"/>
  <c r="I6" i="4"/>
  <c r="H6" i="4"/>
  <c r="D6" i="4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H49" i="2"/>
  <c r="G49" i="2"/>
  <c r="C49" i="2"/>
  <c r="F30" i="4" s="1"/>
  <c r="K48" i="2"/>
  <c r="J48" i="2"/>
  <c r="F48" i="2"/>
  <c r="K47" i="2"/>
  <c r="J47" i="2"/>
  <c r="F47" i="2"/>
  <c r="K46" i="2"/>
  <c r="J46" i="2"/>
  <c r="F46" i="2"/>
  <c r="K45" i="2"/>
  <c r="J45" i="2"/>
  <c r="F45" i="2"/>
  <c r="K44" i="2"/>
  <c r="J44" i="2"/>
  <c r="F44" i="2"/>
  <c r="K43" i="2"/>
  <c r="J43" i="2"/>
  <c r="F43" i="2"/>
  <c r="K42" i="2"/>
  <c r="J42" i="2"/>
  <c r="F42" i="2"/>
  <c r="K41" i="2"/>
  <c r="J41" i="2"/>
  <c r="F41" i="2"/>
  <c r="K40" i="2"/>
  <c r="J40" i="2"/>
  <c r="F40" i="2"/>
  <c r="K39" i="2"/>
  <c r="J39" i="2"/>
  <c r="F39" i="2"/>
  <c r="K38" i="2"/>
  <c r="J38" i="2"/>
  <c r="F38" i="2"/>
  <c r="K37" i="2"/>
  <c r="J37" i="2"/>
  <c r="F37" i="2"/>
  <c r="K36" i="2"/>
  <c r="J36" i="2"/>
  <c r="F36" i="2"/>
  <c r="K35" i="2"/>
  <c r="J35" i="2"/>
  <c r="F35" i="2"/>
  <c r="K34" i="2"/>
  <c r="J34" i="2"/>
  <c r="F34" i="2"/>
  <c r="K33" i="2"/>
  <c r="J33" i="2"/>
  <c r="F33" i="2"/>
  <c r="K32" i="2"/>
  <c r="J32" i="2"/>
  <c r="F32" i="2"/>
  <c r="K31" i="2"/>
  <c r="J31" i="2"/>
  <c r="F31" i="2"/>
  <c r="K30" i="2"/>
  <c r="J30" i="2"/>
  <c r="F30" i="2"/>
  <c r="K29" i="2"/>
  <c r="J29" i="2"/>
  <c r="F29" i="2"/>
  <c r="K28" i="2"/>
  <c r="J28" i="2"/>
  <c r="F28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R12" i="5"/>
  <c r="F11" i="2" s="1"/>
  <c r="E49" i="2" l="1"/>
  <c r="F31" i="4" s="1"/>
  <c r="D49" i="1"/>
  <c r="F42" i="4" s="1"/>
  <c r="F74" i="4"/>
  <c r="F71" i="4"/>
  <c r="D39" i="3"/>
  <c r="E8" i="1"/>
  <c r="F8" i="2"/>
  <c r="E8" i="3"/>
  <c r="E39" i="3" s="1"/>
  <c r="F14" i="2"/>
  <c r="F13" i="2"/>
  <c r="E9" i="1"/>
  <c r="F12" i="2"/>
  <c r="F9" i="2"/>
  <c r="E10" i="1"/>
  <c r="J49" i="2"/>
  <c r="K49" i="2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C49" i="1"/>
  <c r="F49" i="1"/>
  <c r="G49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 l="1"/>
  <c r="F62" i="4" s="1"/>
  <c r="F59" i="4"/>
  <c r="F41" i="4"/>
  <c r="F76" i="4"/>
  <c r="F37" i="4"/>
  <c r="F60" i="4"/>
  <c r="F53" i="4"/>
  <c r="F54" i="4"/>
  <c r="F63" i="4"/>
  <c r="F49" i="2"/>
  <c r="F64" i="4" s="1"/>
  <c r="I49" i="1"/>
  <c r="F75" i="4" s="1"/>
  <c r="J49" i="1"/>
  <c r="F43" i="4" l="1"/>
  <c r="F78" i="4"/>
  <c r="F48" i="4"/>
  <c r="F77" i="4"/>
  <c r="F66" i="4"/>
  <c r="F65" i="4"/>
  <c r="F61" i="4"/>
  <c r="F32" i="4"/>
</calcChain>
</file>

<file path=xl/sharedStrings.xml><?xml version="1.0" encoding="utf-8"?>
<sst xmlns="http://schemas.openxmlformats.org/spreadsheetml/2006/main" count="146" uniqueCount="80">
  <si>
    <t>Kč</t>
  </si>
  <si>
    <t>Celková úspora energie za předloženou žádost</t>
  </si>
  <si>
    <t>buňky k vyplnění žadatelem</t>
  </si>
  <si>
    <t>buňky obsahující výpočet</t>
  </si>
  <si>
    <t>Vysvětlení:</t>
  </si>
  <si>
    <t>Celkové výdaje projektu</t>
  </si>
  <si>
    <t>Celkové způsobilé výdaje projektu</t>
  </si>
  <si>
    <t>KS</t>
  </si>
  <si>
    <t>km/rok</t>
  </si>
  <si>
    <r>
      <t>t CO</t>
    </r>
    <r>
      <rPr>
        <b/>
        <vertAlign val="subscript"/>
        <sz val="11"/>
        <color theme="1"/>
        <rFont val="Segoe UI"/>
        <family val="2"/>
        <charset val="238"/>
      </rPr>
      <t>2eq</t>
    </r>
    <r>
      <rPr>
        <b/>
        <sz val="11"/>
        <color theme="1"/>
        <rFont val="Segoe UI"/>
        <family val="2"/>
        <charset val="238"/>
      </rPr>
      <t>/rok</t>
    </r>
  </si>
  <si>
    <t>Celkem</t>
  </si>
  <si>
    <t>Pořízení nákladních silničních vozodel kategorie N3</t>
  </si>
  <si>
    <t>Vozidlo kategorie N3 číslo 1</t>
  </si>
  <si>
    <t>Vozidlo kategorie N3 číslo 2</t>
  </si>
  <si>
    <t>Název/specifikace pořizovaného vozidla kategorie N3</t>
  </si>
  <si>
    <t>Max. výše podpory pro daný typ vozidla
[Kč]</t>
  </si>
  <si>
    <t>Očekávaný minimální roční proběh vozidla na území ČR [km]</t>
  </si>
  <si>
    <t>Snížení konečné spotřeby  energie pro uvedené vozidlo za rok
[kWh]</t>
  </si>
  <si>
    <r>
      <t>Snížení emisí CO</t>
    </r>
    <r>
      <rPr>
        <b/>
        <vertAlign val="subscript"/>
        <sz val="11"/>
        <color theme="1"/>
        <rFont val="Segoe UI"/>
        <family val="2"/>
        <charset val="238"/>
      </rPr>
      <t>2</t>
    </r>
    <r>
      <rPr>
        <b/>
        <sz val="11"/>
        <color theme="1"/>
        <rFont val="Segoe UI"/>
        <family val="2"/>
        <charset val="238"/>
      </rPr>
      <t xml:space="preserve"> pro uvedené vozidlo za rok
[t CO</t>
    </r>
    <r>
      <rPr>
        <b/>
        <vertAlign val="subscript"/>
        <sz val="11"/>
        <color theme="1"/>
        <rFont val="Segoe UI"/>
        <family val="2"/>
        <charset val="238"/>
      </rPr>
      <t>2eq</t>
    </r>
    <r>
      <rPr>
        <b/>
        <sz val="11"/>
        <color theme="1"/>
        <rFont val="Segoe UI"/>
        <family val="2"/>
        <charset val="238"/>
      </rPr>
      <t>]</t>
    </r>
  </si>
  <si>
    <t xml:space="preserve">Měrná spotřeba energie vozidla [kWh/km] </t>
  </si>
  <si>
    <t>Specifikace žadatele</t>
  </si>
  <si>
    <t>Název společnosti:</t>
  </si>
  <si>
    <t>Kategorie podniku dle specifikace GBER:</t>
  </si>
  <si>
    <t>NACE kód (4 pozice):</t>
  </si>
  <si>
    <t>Velikost podniku:</t>
  </si>
  <si>
    <t>Malý podnik</t>
  </si>
  <si>
    <t>Střední podnik</t>
  </si>
  <si>
    <t>Velký podnik</t>
  </si>
  <si>
    <t>Pořízení nákladních silničních vozodel kategorie N2</t>
  </si>
  <si>
    <t>Vozidlo kategorie N2 číslo 1</t>
  </si>
  <si>
    <t>Vozidlo kategorie N2 číslo 2</t>
  </si>
  <si>
    <t>Vozidlo kategorie N2 číslo 3</t>
  </si>
  <si>
    <t>Hmotnost pořizovaného vozidla [t]</t>
  </si>
  <si>
    <t>Cena pořizovaného vozidla 
[Kč]</t>
  </si>
  <si>
    <t>Název/specifikace pořizované dobíjecí stanice</t>
  </si>
  <si>
    <t>Dobíjecí stanice číslo 1</t>
  </si>
  <si>
    <t>Dobíjecí stanice číslo 2</t>
  </si>
  <si>
    <t>Dobíjecí stanice číslo 3</t>
  </si>
  <si>
    <t>Pořízení dobíjecích stanic</t>
  </si>
  <si>
    <t>Cena pořizované dobíjecí stanice 
[Kč]</t>
  </si>
  <si>
    <t>Čerpání podpory de minimis žadatelem v přechoích 3 letech:</t>
  </si>
  <si>
    <t>Max. výše podpory pro dobíjecí stanici
[Kč]</t>
  </si>
  <si>
    <t>Celkové způsobilé výdaje projektu [Kč]</t>
  </si>
  <si>
    <t>Očekávaný minimální roční proběh vozidla celkem [km]</t>
  </si>
  <si>
    <t>Počet pořízených vozidel kategorie N2</t>
  </si>
  <si>
    <t>Počet pořízených vozidel kategorie N3</t>
  </si>
  <si>
    <t>Počet pořízených vozidel kategorie celkem</t>
  </si>
  <si>
    <t xml:space="preserve">Kurz Kč/EUR dle ČNB za poslední uzavřené čtvtletí </t>
  </si>
  <si>
    <t>Podpora je omezena na maximálně 15 % z dílčí alokace výzvy kategorie 1 (vozidla do 12 t) a 10 % z dílčí alokace kategorie 2 (vozidla nad 12 t) na žadatele. Tzn., že jeden žadatel může podat žádosti o financování s maximální celkovou investiční dotací ve výši 28,8 mil. Kč v kategorii 1 a 76,8 mil. Kč v kategorii 2.</t>
  </si>
  <si>
    <t>Průměrná měrná spotřeba vozidla</t>
  </si>
  <si>
    <t>kWh/km</t>
  </si>
  <si>
    <t>Průměrný roční proběh vozidla celkem</t>
  </si>
  <si>
    <t>Průměrný roční proběh vozidla na území ČR</t>
  </si>
  <si>
    <t>kWh/rok</t>
  </si>
  <si>
    <t>Způsobilé výdaje, výše dotace a indikátory projektu</t>
  </si>
  <si>
    <t>%</t>
  </si>
  <si>
    <t>Výše dotace celkem</t>
  </si>
  <si>
    <t>Výše dotace N2</t>
  </si>
  <si>
    <t>Výše dotace N3</t>
  </si>
  <si>
    <t>Výše dotace DS</t>
  </si>
  <si>
    <t>Celkové výdaje projektu/projektů</t>
  </si>
  <si>
    <t>Celkové způsobilé výdaje projektu/projektů</t>
  </si>
  <si>
    <t>Snížení emisí CO2 za N2</t>
  </si>
  <si>
    <t>Snížení emisí CO2 za N3</t>
  </si>
  <si>
    <t>Intenzita podpory vztažená k celkovým výdajům projektu/projektů</t>
  </si>
  <si>
    <t>Intenzita podpory vztažená k celkovým způsobilým výdajům projektu/projektů</t>
  </si>
  <si>
    <t>Hodnoty pro žádost N2</t>
  </si>
  <si>
    <t>Roční proběh vozidla celkem (N2 - průměrný)</t>
  </si>
  <si>
    <t>Roční proběh vozidla na území ČR (N2 - průměrný)</t>
  </si>
  <si>
    <t>Hodnoty pro žádost N3</t>
  </si>
  <si>
    <t>Roční proběh vozidla celkem (N3 - průměrný)</t>
  </si>
  <si>
    <t>Roční proběh vozidla na území ČR (N3 - průměrný)</t>
  </si>
  <si>
    <t>Hodnoty pro žádost DS</t>
  </si>
  <si>
    <t>Počet pořízených dobíjecích stanic</t>
  </si>
  <si>
    <t>Výsledné hodnoty - souhrn (neslouží pro vyplnění do AIS)</t>
  </si>
  <si>
    <r>
      <t xml:space="preserve">Indikátory projektu </t>
    </r>
    <r>
      <rPr>
        <i/>
        <sz val="12"/>
        <color theme="1" tint="0.499984740745262"/>
        <rFont val="Segoe UI"/>
        <family val="2"/>
        <charset val="238"/>
      </rPr>
      <t>(hodnoty relevantních indikátorů vyplňte do AIS SFŽP ČR)</t>
    </r>
  </si>
  <si>
    <r>
      <t>t CO</t>
    </r>
    <r>
      <rPr>
        <b/>
        <vertAlign val="subscript"/>
        <sz val="11"/>
        <color theme="1" tint="0.499984740745262"/>
        <rFont val="Segoe UI"/>
        <family val="2"/>
        <charset val="238"/>
      </rPr>
      <t>2eq</t>
    </r>
    <r>
      <rPr>
        <b/>
        <sz val="11"/>
        <color theme="1" tint="0.499984740745262"/>
        <rFont val="Segoe UI"/>
        <family val="2"/>
        <charset val="238"/>
      </rPr>
      <t>/rok</t>
    </r>
  </si>
  <si>
    <r>
      <t>Snížení emisí CO</t>
    </r>
    <r>
      <rPr>
        <vertAlign val="subscript"/>
        <sz val="11"/>
        <color theme="1" tint="0.499984740745262"/>
        <rFont val="Segoe UI"/>
        <family val="2"/>
        <charset val="238"/>
      </rPr>
      <t>2</t>
    </r>
    <r>
      <rPr>
        <sz val="11"/>
        <color theme="1" tint="0.499984740745262"/>
        <rFont val="Segoe UI"/>
        <family val="2"/>
        <charset val="238"/>
      </rPr>
      <t xml:space="preserve"> za předloženou žádost</t>
    </r>
  </si>
  <si>
    <t>buňky k vyplnění do AIS SFŽP ČR</t>
  </si>
  <si>
    <t>Výpočtový nástroj pro výyvu TRANSCom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</si>
</sst>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%"/>
  </numFmts>
  <fonts count="25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vertAlign val="subscript"/>
      <sz val="11"/>
      <color theme="1"/>
      <name val="Segoe UI"/>
      <family val="2"/>
      <charset val="238"/>
    </font>
    <font>
      <b/>
      <i/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1"/>
      <name val="Segoe UI"/>
      <family val="2"/>
      <charset val="238"/>
    </font>
    <font>
      <b/>
      <i/>
      <sz val="11"/>
      <color rgb="FFFF0000"/>
      <name val="Segoe UI"/>
      <family val="2"/>
      <charset val="238"/>
    </font>
    <font>
      <b/>
      <sz val="11"/>
      <name val="Segoe UI"/>
      <family val="2"/>
      <charset val="238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0"/>
      <name val="Segoe UI"/>
      <family val="2"/>
      <charset val="238"/>
    </font>
    <font>
      <i/>
      <sz val="11"/>
      <color theme="1"/>
      <name val="Segoe UI"/>
      <family val="2"/>
      <charset val="238"/>
    </font>
    <font>
      <b/>
      <sz val="12"/>
      <color theme="1" tint="0.499984740745262"/>
      <name val="Segoe UI"/>
      <family val="2"/>
      <charset val="238"/>
    </font>
    <font>
      <sz val="11"/>
      <color theme="1" tint="0.499984740745262"/>
      <name val="Segoe UI"/>
      <family val="2"/>
      <charset val="238"/>
    </font>
    <font>
      <i/>
      <sz val="11"/>
      <color theme="1" tint="0.499984740745262"/>
      <name val="Segoe UI"/>
      <family val="2"/>
      <charset val="238"/>
    </font>
    <font>
      <b/>
      <sz val="11"/>
      <color theme="1" tint="0.499984740745262"/>
      <name val="Segoe UI"/>
      <family val="2"/>
      <charset val="238"/>
    </font>
    <font>
      <b/>
      <i/>
      <sz val="11"/>
      <color theme="1" tint="0.499984740745262"/>
      <name val="Segoe UI"/>
      <family val="2"/>
      <charset val="238"/>
    </font>
    <font>
      <i/>
      <sz val="12"/>
      <color theme="1" tint="0.499984740745262"/>
      <name val="Segoe UI"/>
      <family val="2"/>
      <charset val="238"/>
    </font>
    <font>
      <b/>
      <vertAlign val="subscript"/>
      <sz val="11"/>
      <color theme="1" tint="0.499984740745262"/>
      <name val="Segoe UI"/>
      <family val="2"/>
      <charset val="238"/>
    </font>
    <font>
      <vertAlign val="subscript"/>
      <sz val="11"/>
      <color theme="1" tint="0.499984740745262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2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3" fontId="5" fillId="3" borderId="12" xfId="0" applyNumberFormat="1" applyFont="1" applyFill="1" applyBorder="1" applyAlignment="1" applyProtection="1">
      <alignment horizontal="right"/>
      <protection hidden="1"/>
    </xf>
    <xf numFmtId="3" fontId="5" fillId="3" borderId="13" xfId="0" applyNumberFormat="1" applyFont="1" applyFill="1" applyBorder="1" applyAlignment="1" applyProtection="1">
      <alignment horizontal="right"/>
      <protection hidden="1"/>
    </xf>
    <xf numFmtId="0" fontId="8" fillId="0" borderId="0" xfId="0" applyFont="1"/>
    <xf numFmtId="4" fontId="5" fillId="3" borderId="31" xfId="0" applyNumberFormat="1" applyFont="1" applyFill="1" applyBorder="1" applyAlignment="1" applyProtection="1">
      <alignment horizontal="right"/>
      <protection hidden="1"/>
    </xf>
    <xf numFmtId="3" fontId="9" fillId="3" borderId="1" xfId="0" applyNumberFormat="1" applyFont="1" applyFill="1" applyBorder="1" applyAlignment="1" applyProtection="1">
      <alignment horizontal="center"/>
      <protection hidden="1"/>
    </xf>
    <xf numFmtId="3" fontId="9" fillId="3" borderId="10" xfId="0" applyNumberFormat="1" applyFont="1" applyFill="1" applyBorder="1" applyAlignment="1" applyProtection="1">
      <alignment horizontal="center"/>
      <protection hidden="1"/>
    </xf>
    <xf numFmtId="165" fontId="7" fillId="3" borderId="37" xfId="0" applyNumberFormat="1" applyFont="1" applyFill="1" applyBorder="1" applyAlignment="1" applyProtection="1">
      <alignment horizontal="center"/>
      <protection hidden="1"/>
    </xf>
    <xf numFmtId="165" fontId="7" fillId="3" borderId="24" xfId="0" applyNumberFormat="1" applyFont="1" applyFill="1" applyBorder="1" applyAlignment="1" applyProtection="1">
      <alignment horizontal="center"/>
      <protection hidden="1"/>
    </xf>
    <xf numFmtId="165" fontId="7" fillId="3" borderId="2" xfId="0" applyNumberFormat="1" applyFont="1" applyFill="1" applyBorder="1" applyAlignment="1" applyProtection="1">
      <alignment horizontal="center"/>
      <protection hidden="1"/>
    </xf>
    <xf numFmtId="165" fontId="7" fillId="3" borderId="5" xfId="0" applyNumberFormat="1" applyFont="1" applyFill="1" applyBorder="1" applyAlignment="1" applyProtection="1">
      <alignment horizontal="center"/>
      <protection hidden="1"/>
    </xf>
    <xf numFmtId="165" fontId="7" fillId="3" borderId="7" xfId="0" applyNumberFormat="1" applyFont="1" applyFill="1" applyBorder="1" applyAlignment="1" applyProtection="1">
      <alignment horizontal="center"/>
      <protection hidden="1"/>
    </xf>
    <xf numFmtId="165" fontId="7" fillId="3" borderId="8" xfId="0" applyNumberFormat="1" applyFont="1" applyFill="1" applyBorder="1" applyAlignment="1" applyProtection="1">
      <alignment horizontal="center"/>
      <protection hidden="1"/>
    </xf>
    <xf numFmtId="165" fontId="5" fillId="3" borderId="15" xfId="0" applyNumberFormat="1" applyFont="1" applyFill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4" fontId="14" fillId="3" borderId="12" xfId="0" applyNumberFormat="1" applyFont="1" applyFill="1" applyBorder="1" applyAlignment="1" applyProtection="1">
      <alignment horizontal="right"/>
      <protection hidden="1"/>
    </xf>
    <xf numFmtId="4" fontId="14" fillId="3" borderId="31" xfId="0" applyNumberFormat="1" applyFont="1" applyFill="1" applyBorder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right"/>
      <protection hidden="1"/>
    </xf>
    <xf numFmtId="4" fontId="5" fillId="0" borderId="0" xfId="0" applyNumberFormat="1" applyFont="1" applyAlignment="1" applyProtection="1">
      <alignment horizontal="right"/>
      <protection hidden="1"/>
    </xf>
    <xf numFmtId="3" fontId="5" fillId="3" borderId="36" xfId="0" applyNumberFormat="1" applyFont="1" applyFill="1" applyBorder="1" applyAlignment="1" applyProtection="1">
      <alignment horizontal="right"/>
      <protection hidden="1"/>
    </xf>
    <xf numFmtId="4" fontId="17" fillId="0" borderId="12" xfId="0" applyNumberFormat="1" applyFont="1" applyBorder="1" applyAlignment="1" applyProtection="1">
      <alignment horizontal="right"/>
      <protection hidden="1"/>
    </xf>
    <xf numFmtId="4" fontId="17" fillId="0" borderId="31" xfId="0" applyNumberFormat="1" applyFont="1" applyBorder="1" applyAlignment="1" applyProtection="1">
      <alignment horizontal="right"/>
      <protection hidden="1"/>
    </xf>
    <xf numFmtId="4" fontId="19" fillId="0" borderId="31" xfId="0" applyNumberFormat="1" applyFont="1" applyBorder="1" applyAlignment="1" applyProtection="1">
      <alignment horizontal="right"/>
      <protection hidden="1"/>
    </xf>
    <xf numFmtId="4" fontId="17" fillId="0" borderId="36" xfId="0" applyNumberFormat="1" applyFont="1" applyBorder="1" applyAlignment="1" applyProtection="1">
      <alignment horizontal="right"/>
      <protection hidden="1"/>
    </xf>
    <xf numFmtId="166" fontId="17" fillId="0" borderId="31" xfId="0" applyNumberFormat="1" applyFont="1" applyBorder="1" applyAlignment="1" applyProtection="1">
      <alignment horizontal="right"/>
      <protection hidden="1"/>
    </xf>
    <xf numFmtId="166" fontId="17" fillId="0" borderId="15" xfId="0" applyNumberFormat="1" applyFont="1" applyBorder="1" applyAlignment="1" applyProtection="1">
      <alignment horizontal="right"/>
      <protection hidden="1"/>
    </xf>
    <xf numFmtId="164" fontId="19" fillId="0" borderId="0" xfId="0" applyNumberFormat="1" applyFont="1" applyAlignment="1" applyProtection="1">
      <alignment horizontal="center"/>
      <protection hidden="1"/>
    </xf>
    <xf numFmtId="3" fontId="19" fillId="0" borderId="12" xfId="0" applyNumberFormat="1" applyFont="1" applyBorder="1" applyAlignment="1" applyProtection="1">
      <alignment horizontal="right"/>
      <protection hidden="1"/>
    </xf>
    <xf numFmtId="3" fontId="19" fillId="0" borderId="41" xfId="0" applyNumberFormat="1" applyFont="1" applyBorder="1" applyAlignment="1" applyProtection="1">
      <alignment horizontal="right"/>
      <protection hidden="1"/>
    </xf>
    <xf numFmtId="3" fontId="19" fillId="0" borderId="13" xfId="0" applyNumberFormat="1" applyFont="1" applyBorder="1" applyAlignment="1" applyProtection="1">
      <alignment horizontal="right"/>
      <protection hidden="1"/>
    </xf>
    <xf numFmtId="165" fontId="19" fillId="0" borderId="13" xfId="0" applyNumberFormat="1" applyFont="1" applyBorder="1" applyAlignment="1" applyProtection="1">
      <alignment horizontal="right"/>
      <protection hidden="1"/>
    </xf>
    <xf numFmtId="165" fontId="19" fillId="0" borderId="45" xfId="0" applyNumberFormat="1" applyFont="1" applyBorder="1" applyAlignment="1" applyProtection="1">
      <alignment horizontal="right"/>
      <protection hidden="1"/>
    </xf>
    <xf numFmtId="165" fontId="19" fillId="0" borderId="15" xfId="0" applyNumberFormat="1" applyFon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4" borderId="2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3" borderId="2" xfId="0" applyFont="1" applyFill="1" applyBorder="1" applyProtection="1"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4" fontId="2" fillId="3" borderId="26" xfId="0" applyNumberFormat="1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4" fontId="2" fillId="4" borderId="27" xfId="0" applyNumberFormat="1" applyFont="1" applyFill="1" applyBorder="1" applyProtection="1">
      <protection hidden="1"/>
    </xf>
    <xf numFmtId="4" fontId="2" fillId="3" borderId="27" xfId="0" applyNumberFormat="1" applyFont="1" applyFill="1" applyBorder="1" applyProtection="1">
      <protection hidden="1"/>
    </xf>
    <xf numFmtId="165" fontId="2" fillId="4" borderId="2" xfId="0" applyNumberFormat="1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Protection="1">
      <protection hidden="1"/>
    </xf>
    <xf numFmtId="4" fontId="2" fillId="4" borderId="28" xfId="0" applyNumberFormat="1" applyFont="1" applyFill="1" applyBorder="1" applyProtection="1">
      <protection hidden="1"/>
    </xf>
    <xf numFmtId="4" fontId="2" fillId="3" borderId="28" xfId="0" applyNumberFormat="1" applyFont="1" applyFill="1" applyBorder="1" applyProtection="1">
      <protection hidden="1"/>
    </xf>
    <xf numFmtId="165" fontId="2" fillId="4" borderId="7" xfId="0" applyNumberFormat="1" applyFont="1" applyFill="1" applyBorder="1" applyAlignment="1" applyProtection="1">
      <alignment horizontal="center"/>
      <protection hidden="1"/>
    </xf>
    <xf numFmtId="4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0" fontId="2" fillId="4" borderId="38" xfId="0" applyFont="1" applyFill="1" applyBorder="1" applyProtection="1">
      <protection locked="0" hidden="1"/>
    </xf>
    <xf numFmtId="4" fontId="2" fillId="4" borderId="26" xfId="0" applyNumberFormat="1" applyFont="1" applyFill="1" applyBorder="1" applyProtection="1">
      <protection locked="0" hidden="1"/>
    </xf>
    <xf numFmtId="0" fontId="2" fillId="4" borderId="4" xfId="0" applyFont="1" applyFill="1" applyBorder="1" applyProtection="1">
      <protection locked="0" hidden="1"/>
    </xf>
    <xf numFmtId="4" fontId="2" fillId="4" borderId="27" xfId="0" applyNumberFormat="1" applyFont="1" applyFill="1" applyBorder="1" applyProtection="1">
      <protection locked="0" hidden="1"/>
    </xf>
    <xf numFmtId="0" fontId="2" fillId="4" borderId="6" xfId="0" applyFont="1" applyFill="1" applyBorder="1" applyProtection="1">
      <protection locked="0" hidden="1"/>
    </xf>
    <xf numFmtId="4" fontId="2" fillId="4" borderId="28" xfId="0" applyNumberFormat="1" applyFont="1" applyFill="1" applyBorder="1" applyProtection="1">
      <protection locked="0" hidden="1"/>
    </xf>
    <xf numFmtId="165" fontId="2" fillId="4" borderId="3" xfId="0" applyNumberFormat="1" applyFont="1" applyFill="1" applyBorder="1" applyAlignment="1" applyProtection="1">
      <alignment horizontal="center"/>
      <protection locked="0" hidden="1"/>
    </xf>
    <xf numFmtId="165" fontId="2" fillId="4" borderId="37" xfId="0" applyNumberFormat="1" applyFont="1" applyFill="1" applyBorder="1" applyAlignment="1" applyProtection="1">
      <alignment horizontal="center"/>
      <protection locked="0" hidden="1"/>
    </xf>
    <xf numFmtId="165" fontId="2" fillId="4" borderId="2" xfId="0" applyNumberFormat="1" applyFont="1" applyFill="1" applyBorder="1" applyAlignment="1" applyProtection="1">
      <alignment horizontal="center"/>
      <protection locked="0" hidden="1"/>
    </xf>
    <xf numFmtId="0" fontId="3" fillId="6" borderId="9" xfId="0" applyFont="1" applyFill="1" applyBorder="1" applyProtection="1">
      <protection locked="0" hidden="1"/>
    </xf>
    <xf numFmtId="4" fontId="3" fillId="6" borderId="25" xfId="0" applyNumberFormat="1" applyFont="1" applyFill="1" applyBorder="1" applyProtection="1">
      <protection locked="0" hidden="1"/>
    </xf>
    <xf numFmtId="4" fontId="3" fillId="6" borderId="25" xfId="0" applyNumberFormat="1" applyFont="1" applyFill="1" applyBorder="1" applyProtection="1">
      <protection hidden="1"/>
    </xf>
    <xf numFmtId="165" fontId="3" fillId="6" borderId="1" xfId="0" applyNumberFormat="1" applyFont="1" applyFill="1" applyBorder="1" applyAlignment="1" applyProtection="1">
      <alignment horizontal="center"/>
      <protection hidden="1"/>
    </xf>
    <xf numFmtId="3" fontId="9" fillId="6" borderId="1" xfId="0" applyNumberFormat="1" applyFont="1" applyFill="1" applyBorder="1" applyAlignment="1" applyProtection="1">
      <alignment horizontal="center"/>
      <protection hidden="1"/>
    </xf>
    <xf numFmtId="3" fontId="9" fillId="6" borderId="10" xfId="0" applyNumberFormat="1" applyFont="1" applyFill="1" applyBorder="1" applyAlignment="1" applyProtection="1">
      <alignment horizontal="center"/>
      <protection hidden="1"/>
    </xf>
    <xf numFmtId="0" fontId="3" fillId="6" borderId="9" xfId="0" applyFont="1" applyFill="1" applyBorder="1" applyProtection="1">
      <protection hidden="1"/>
    </xf>
    <xf numFmtId="4" fontId="2" fillId="3" borderId="12" xfId="0" applyNumberFormat="1" applyFont="1" applyFill="1" applyBorder="1" applyProtection="1">
      <protection hidden="1"/>
    </xf>
    <xf numFmtId="4" fontId="2" fillId="3" borderId="13" xfId="0" applyNumberFormat="1" applyFont="1" applyFill="1" applyBorder="1" applyProtection="1">
      <protection hidden="1"/>
    </xf>
    <xf numFmtId="4" fontId="2" fillId="3" borderId="39" xfId="0" applyNumberFormat="1" applyFont="1" applyFill="1" applyBorder="1" applyProtection="1">
      <protection hidden="1"/>
    </xf>
    <xf numFmtId="4" fontId="2" fillId="3" borderId="15" xfId="0" applyNumberFormat="1" applyFont="1" applyFill="1" applyBorder="1" applyProtection="1">
      <protection hidden="1"/>
    </xf>
    <xf numFmtId="4" fontId="3" fillId="6" borderId="35" xfId="0" applyNumberFormat="1" applyFont="1" applyFill="1" applyBorder="1" applyProtection="1">
      <protection hidden="1"/>
    </xf>
    <xf numFmtId="4" fontId="3" fillId="6" borderId="32" xfId="0" applyNumberFormat="1" applyFont="1" applyFill="1" applyBorder="1" applyProtection="1">
      <protection hidden="1"/>
    </xf>
    <xf numFmtId="4" fontId="3" fillId="6" borderId="36" xfId="0" applyNumberFormat="1" applyFont="1" applyFill="1" applyBorder="1" applyProtection="1">
      <protection hidden="1"/>
    </xf>
    <xf numFmtId="0" fontId="23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  <protection hidden="1"/>
    </xf>
    <xf numFmtId="0" fontId="2" fillId="0" borderId="29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left"/>
      <protection hidden="1"/>
    </xf>
    <xf numFmtId="0" fontId="3" fillId="0" borderId="34" xfId="0" applyFont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6" fillId="0" borderId="3" xfId="0" applyFont="1" applyBorder="1" applyProtection="1"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6" fillId="0" borderId="11" xfId="0" applyFont="1" applyBorder="1" applyAlignment="1" applyProtection="1">
      <alignment horizontal="left"/>
      <protection hidden="1"/>
    </xf>
    <xf numFmtId="0" fontId="16" fillId="0" borderId="29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6" fillId="0" borderId="33" xfId="0" applyFont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34" xfId="0" applyFont="1" applyBorder="1" applyAlignment="1" applyProtection="1">
      <alignment horizontal="center"/>
      <protection hidden="1"/>
    </xf>
    <xf numFmtId="0" fontId="18" fillId="0" borderId="33" xfId="0" applyFont="1" applyBorder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34" xfId="0" applyFont="1" applyBorder="1" applyAlignment="1" applyProtection="1">
      <alignment horizontal="center"/>
      <protection hidden="1"/>
    </xf>
    <xf numFmtId="0" fontId="17" fillId="0" borderId="16" xfId="0" applyFont="1" applyBorder="1" applyProtection="1">
      <protection hidden="1"/>
    </xf>
    <xf numFmtId="0" fontId="17" fillId="0" borderId="35" xfId="0" applyFont="1" applyBorder="1" applyProtection="1"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9" fillId="0" borderId="42" xfId="0" applyFont="1" applyBorder="1" applyProtection="1">
      <protection hidden="1"/>
    </xf>
    <xf numFmtId="0" fontId="18" fillId="0" borderId="37" xfId="0" applyFont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left"/>
      <protection hidden="1"/>
    </xf>
    <xf numFmtId="0" fontId="19" fillId="0" borderId="30" xfId="0" applyFont="1" applyBorder="1" applyProtection="1">
      <protection hidden="1"/>
    </xf>
    <xf numFmtId="0" fontId="19" fillId="0" borderId="28" xfId="0" applyFont="1" applyBorder="1" applyProtection="1">
      <protection hidden="1"/>
    </xf>
    <xf numFmtId="0" fontId="18" fillId="0" borderId="7" xfId="0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6" fillId="0" borderId="23" xfId="0" applyFont="1" applyBorder="1" applyAlignment="1" applyProtection="1">
      <alignment horizontal="left"/>
      <protection hidden="1"/>
    </xf>
    <xf numFmtId="0" fontId="15" fillId="0" borderId="3" xfId="0" applyFont="1" applyBorder="1" applyProtection="1"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15" fillId="0" borderId="2" xfId="0" applyFont="1" applyBorder="1" applyProtection="1">
      <protection hidden="1"/>
    </xf>
    <xf numFmtId="0" fontId="18" fillId="0" borderId="40" xfId="0" applyFont="1" applyBorder="1" applyAlignment="1" applyProtection="1">
      <alignment horizontal="center"/>
      <protection hidden="1"/>
    </xf>
    <xf numFmtId="0" fontId="18" fillId="0" borderId="2" xfId="0" applyFont="1" applyBorder="1" applyAlignment="1" applyProtection="1">
      <alignment horizontal="center"/>
      <protection hidden="1"/>
    </xf>
    <xf numFmtId="0" fontId="16" fillId="0" borderId="2" xfId="0" applyFont="1" applyBorder="1" applyProtection="1"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8" fillId="0" borderId="43" xfId="0" applyFont="1" applyBorder="1" applyAlignment="1" applyProtection="1">
      <alignment horizontal="left"/>
      <protection hidden="1"/>
    </xf>
    <xf numFmtId="0" fontId="18" fillId="0" borderId="44" xfId="0" applyFont="1" applyBorder="1" applyAlignment="1" applyProtection="1">
      <alignment horizontal="left"/>
      <protection hidden="1"/>
    </xf>
    <xf numFmtId="0" fontId="16" fillId="0" borderId="6" xfId="0" applyFont="1" applyBorder="1" applyAlignment="1" applyProtection="1">
      <alignment horizontal="left"/>
      <protection hidden="1"/>
    </xf>
    <xf numFmtId="0" fontId="16" fillId="0" borderId="7" xfId="0" applyFont="1" applyBorder="1" applyAlignment="1" applyProtection="1">
      <alignment horizontal="left"/>
      <protection hidden="1"/>
    </xf>
    <xf numFmtId="0" fontId="10" fillId="0" borderId="0" xfId="0" applyFont="1" applyProtection="1">
      <protection locked="0" hidden="1"/>
    </xf>
    <xf numFmtId="0" fontId="24" fillId="5" borderId="17" xfId="0" applyFont="1" applyFill="1" applyBorder="1" applyAlignment="1" applyProtection="1">
      <alignment horizontal="left" vertical="top" wrapText="1"/>
      <protection hidden="1"/>
    </xf>
    <xf numFmtId="0" fontId="24" fillId="5" borderId="18" xfId="0" applyFont="1" applyFill="1" applyBorder="1" applyAlignment="1">
      <alignment horizontal="left" vertical="top" wrapText="1"/>
    </xf>
    <xf numFmtId="0" fontId="24" fillId="5" borderId="19" xfId="0" applyFont="1" applyFill="1" applyBorder="1" applyAlignment="1">
      <alignment horizontal="left" vertical="top" wrapText="1"/>
    </xf>
    <xf numFmtId="0" fontId="24" fillId="5" borderId="33" xfId="0" applyFont="1" applyFill="1" applyBorder="1" applyAlignment="1">
      <alignment horizontal="left" vertical="top" wrapText="1"/>
    </xf>
    <xf numFmtId="0" fontId="24" fillId="5" borderId="0" xfId="0" applyFont="1" applyFill="1" applyAlignment="1">
      <alignment horizontal="left" vertical="top" wrapText="1"/>
    </xf>
    <xf numFmtId="0" fontId="24" fillId="5" borderId="31" xfId="0" applyFont="1" applyFill="1" applyBorder="1" applyAlignment="1">
      <alignment horizontal="left" vertical="top" wrapText="1"/>
    </xf>
    <xf numFmtId="0" fontId="24" fillId="5" borderId="20" xfId="0" applyFont="1" applyFill="1" applyBorder="1" applyAlignment="1">
      <alignment horizontal="left" vertical="top" wrapText="1"/>
    </xf>
    <xf numFmtId="0" fontId="24" fillId="5" borderId="21" xfId="0" applyFont="1" applyFill="1" applyBorder="1" applyAlignment="1">
      <alignment horizontal="left" vertical="top" wrapText="1"/>
    </xf>
    <xf numFmtId="0" fontId="24" fillId="5" borderId="22" xfId="0" applyFont="1" applyFill="1" applyBorder="1" applyAlignment="1">
      <alignment horizontal="left" vertical="top" wrapText="1"/>
    </xf>
    <xf numFmtId="0" fontId="2" fillId="4" borderId="16" xfId="0" applyFont="1" applyFill="1" applyBorder="1" applyProtection="1">
      <protection locked="0" hidden="1"/>
    </xf>
    <xf numFmtId="0" fontId="0" fillId="0" borderId="35" xfId="0" applyBorder="1" applyProtection="1">
      <protection locked="0" hidden="1"/>
    </xf>
    <xf numFmtId="0" fontId="0" fillId="0" borderId="36" xfId="0" applyBorder="1" applyProtection="1">
      <protection locked="0"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Protection="1">
      <protection hidden="1"/>
    </xf>
  </cellXfs>
  <cellStyles count="1">
    <cellStyle name="Normální" xfId="0" builtinId="0"/>
  </cellStyles>
  <dxfs count="15">
    <dxf>
      <font>
        <strike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22" fmlaLink="$Q$12" fmlaRange="$P$12:$P$1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0</xdr:rowOff>
        </xdr:from>
        <xdr:to>
          <xdr:col>7</xdr:col>
          <xdr:colOff>561975</xdr:colOff>
          <xdr:row>12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495300</xdr:colOff>
      <xdr:row>0</xdr:row>
      <xdr:rowOff>114300</xdr:rowOff>
    </xdr:from>
    <xdr:to>
      <xdr:col>11</xdr:col>
      <xdr:colOff>215900</xdr:colOff>
      <xdr:row>0</xdr:row>
      <xdr:rowOff>819785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700641A-CB8E-634A-806E-9B611AB9A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4300"/>
          <a:ext cx="5759450" cy="70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D19D-879B-4632-8459-B36633EB1E4A}">
  <dimension ref="A1:V41"/>
  <sheetViews>
    <sheetView tabSelected="1" workbookViewId="0">
      <selection activeCell="R4" sqref="R4"/>
    </sheetView>
  </sheetViews>
  <sheetFormatPr defaultColWidth="0" defaultRowHeight="15" zeroHeight="1" x14ac:dyDescent="0.25"/>
  <cols>
    <col min="1" max="1" width="3.42578125" customWidth="1"/>
    <col min="2" max="5" width="9.140625" customWidth="1"/>
    <col min="6" max="6" width="41.140625" customWidth="1"/>
    <col min="7" max="8" width="9.140625" customWidth="1"/>
    <col min="9" max="9" width="3.7109375" customWidth="1"/>
    <col min="10" max="11" width="9.140625" customWidth="1"/>
    <col min="12" max="12" width="3.7109375" customWidth="1"/>
    <col min="13" max="14" width="9.140625" customWidth="1"/>
    <col min="15" max="15" width="3.7109375" customWidth="1"/>
    <col min="16" max="16" width="9.140625" customWidth="1"/>
    <col min="17" max="17" width="9.140625" hidden="1" customWidth="1"/>
    <col min="18" max="20" width="9.140625" customWidth="1"/>
    <col min="21" max="21" width="26.140625" customWidth="1"/>
    <col min="22" max="22" width="2.28515625" customWidth="1"/>
    <col min="23" max="16384" width="9.140625" hidden="1"/>
  </cols>
  <sheetData>
    <row r="1" spans="1:22" ht="72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57" customHeight="1" x14ac:dyDescent="0.25">
      <c r="A2" s="36"/>
      <c r="B2" s="36"/>
      <c r="C2" s="36"/>
      <c r="D2" s="36"/>
      <c r="E2" s="36"/>
      <c r="F2" s="37" t="s">
        <v>79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26.25" x14ac:dyDescent="0.45">
      <c r="A3" s="36"/>
      <c r="B3" s="38" t="s">
        <v>20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15.75" customHeight="1" x14ac:dyDescent="0.45">
      <c r="A4" s="36"/>
      <c r="B4" s="3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15.75" customHeight="1" x14ac:dyDescent="0.3">
      <c r="A5" s="36"/>
      <c r="B5" s="152" t="s">
        <v>4</v>
      </c>
      <c r="C5" s="153"/>
      <c r="D5" s="40"/>
      <c r="E5" s="41"/>
      <c r="F5" s="42" t="s">
        <v>2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15.75" customHeight="1" x14ac:dyDescent="0.3">
      <c r="A6" s="36"/>
      <c r="B6" s="42"/>
      <c r="C6" s="42"/>
      <c r="D6" s="42"/>
      <c r="E6" s="43"/>
      <c r="F6" s="42" t="s">
        <v>3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15.75" customHeight="1" thickBo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17.25" thickBot="1" x14ac:dyDescent="0.35">
      <c r="A8" s="36"/>
      <c r="B8" s="154" t="s">
        <v>21</v>
      </c>
      <c r="C8" s="154"/>
      <c r="D8" s="154"/>
      <c r="E8" s="154"/>
      <c r="F8" s="154"/>
      <c r="G8" s="149"/>
      <c r="H8" s="150"/>
      <c r="I8" s="150"/>
      <c r="J8" s="150"/>
      <c r="K8" s="150"/>
      <c r="L8" s="150"/>
      <c r="M8" s="150"/>
      <c r="N8" s="150"/>
      <c r="O8" s="150"/>
      <c r="P8" s="151"/>
      <c r="Q8" s="36"/>
      <c r="R8" s="36"/>
      <c r="S8" s="36"/>
      <c r="T8" s="36"/>
      <c r="U8" s="36"/>
      <c r="V8" s="36"/>
    </row>
    <row r="9" spans="1:22" ht="17.25" thickBot="1" x14ac:dyDescent="0.35">
      <c r="A9" s="36"/>
      <c r="B9" s="42"/>
      <c r="C9" s="42"/>
      <c r="D9" s="42"/>
      <c r="E9" s="42"/>
      <c r="F9" s="42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17.25" thickBot="1" x14ac:dyDescent="0.35">
      <c r="A10" s="36"/>
      <c r="B10" s="154" t="s">
        <v>23</v>
      </c>
      <c r="C10" s="154"/>
      <c r="D10" s="154"/>
      <c r="E10" s="154"/>
      <c r="F10" s="154"/>
      <c r="G10" s="149"/>
      <c r="H10" s="151"/>
      <c r="I10" s="36"/>
      <c r="J10" s="36"/>
      <c r="K10" s="36"/>
      <c r="L10" s="36"/>
      <c r="M10" s="36"/>
      <c r="N10" s="36"/>
      <c r="O10" s="36"/>
      <c r="P10" s="36"/>
      <c r="Q10" s="36"/>
      <c r="R10" s="40"/>
      <c r="S10" s="40"/>
      <c r="T10" s="40"/>
      <c r="U10" s="36"/>
      <c r="V10" s="42"/>
    </row>
    <row r="11" spans="1:22" ht="17.25" thickBot="1" x14ac:dyDescent="0.35">
      <c r="A11" s="36"/>
      <c r="B11" s="42"/>
      <c r="C11" s="42"/>
      <c r="D11" s="42"/>
      <c r="E11" s="42"/>
      <c r="F11" s="42"/>
      <c r="G11" s="36"/>
      <c r="H11" s="36"/>
      <c r="I11" s="36"/>
      <c r="J11" s="36"/>
      <c r="K11" s="36"/>
      <c r="L11" s="36"/>
      <c r="M11" s="36"/>
      <c r="N11" s="36"/>
      <c r="O11" s="36"/>
      <c r="P11" s="16" t="s">
        <v>24</v>
      </c>
      <c r="Q11" s="16"/>
      <c r="R11" s="17"/>
      <c r="S11" s="42"/>
      <c r="T11" s="42"/>
      <c r="U11" s="36"/>
      <c r="V11" s="42"/>
    </row>
    <row r="12" spans="1:22" ht="17.25" thickBot="1" x14ac:dyDescent="0.35">
      <c r="A12" s="36"/>
      <c r="B12" s="154" t="s">
        <v>22</v>
      </c>
      <c r="C12" s="154"/>
      <c r="D12" s="154"/>
      <c r="E12" s="154"/>
      <c r="F12" s="154"/>
      <c r="G12" s="149"/>
      <c r="H12" s="151"/>
      <c r="I12" s="36"/>
      <c r="J12" s="36"/>
      <c r="K12" s="36"/>
      <c r="L12" s="36"/>
      <c r="M12" s="36"/>
      <c r="N12" s="36"/>
      <c r="O12" s="36"/>
      <c r="P12" s="16" t="s">
        <v>25</v>
      </c>
      <c r="Q12" s="139">
        <v>1</v>
      </c>
      <c r="R12" s="16">
        <f>IF(Q12=1,0.5,IF(Q12=2,0.4,0.3))</f>
        <v>0.5</v>
      </c>
      <c r="S12" s="36"/>
      <c r="T12" s="36"/>
      <c r="U12" s="36"/>
      <c r="V12" s="36"/>
    </row>
    <row r="13" spans="1:22" ht="17.25" thickBot="1" x14ac:dyDescent="0.35">
      <c r="A13" s="36"/>
      <c r="B13" s="42"/>
      <c r="C13" s="42"/>
      <c r="D13" s="42"/>
      <c r="E13" s="42"/>
      <c r="F13" s="42"/>
      <c r="G13" s="36"/>
      <c r="H13" s="36"/>
      <c r="I13" s="36"/>
      <c r="J13" s="36"/>
      <c r="K13" s="36"/>
      <c r="L13" s="36"/>
      <c r="M13" s="36"/>
      <c r="N13" s="36"/>
      <c r="O13" s="15"/>
      <c r="P13" s="16" t="s">
        <v>26</v>
      </c>
      <c r="Q13" s="16"/>
      <c r="R13" s="16"/>
      <c r="S13" s="36"/>
      <c r="T13" s="36"/>
      <c r="U13" s="36"/>
      <c r="V13" s="36"/>
    </row>
    <row r="14" spans="1:22" ht="17.25" thickBot="1" x14ac:dyDescent="0.35">
      <c r="A14" s="36"/>
      <c r="B14" s="154" t="s">
        <v>40</v>
      </c>
      <c r="C14" s="154"/>
      <c r="D14" s="154"/>
      <c r="E14" s="154"/>
      <c r="F14" s="154"/>
      <c r="G14" s="149"/>
      <c r="H14" s="151"/>
      <c r="I14" s="36" t="s">
        <v>0</v>
      </c>
      <c r="J14" s="36"/>
      <c r="K14" s="36"/>
      <c r="L14" s="36"/>
      <c r="M14" s="36"/>
      <c r="N14" s="36"/>
      <c r="O14" s="15"/>
      <c r="P14" s="16" t="s">
        <v>27</v>
      </c>
      <c r="Q14" s="16"/>
      <c r="R14" s="16"/>
      <c r="S14" s="36"/>
      <c r="T14" s="36"/>
      <c r="U14" s="36"/>
      <c r="V14" s="36"/>
    </row>
    <row r="15" spans="1:22" ht="17.25" thickBot="1" x14ac:dyDescent="0.35">
      <c r="A15" s="36"/>
      <c r="B15" s="42"/>
      <c r="C15" s="42"/>
      <c r="D15" s="42"/>
      <c r="E15" s="42"/>
      <c r="F15" s="42"/>
      <c r="G15" s="36"/>
      <c r="H15" s="36"/>
      <c r="I15" s="36"/>
      <c r="J15" s="36"/>
      <c r="K15" s="36"/>
      <c r="L15" s="36"/>
      <c r="M15" s="36"/>
      <c r="N15" s="36"/>
      <c r="O15" s="15"/>
      <c r="P15" s="16"/>
      <c r="Q15" s="16"/>
      <c r="R15" s="16"/>
      <c r="S15" s="36"/>
      <c r="T15" s="36"/>
      <c r="U15" s="36"/>
      <c r="V15" s="36"/>
    </row>
    <row r="16" spans="1:22" ht="17.25" thickBot="1" x14ac:dyDescent="0.35">
      <c r="A16" s="36"/>
      <c r="B16" s="42" t="s">
        <v>47</v>
      </c>
      <c r="C16" s="42"/>
      <c r="D16" s="42"/>
      <c r="E16" s="42"/>
      <c r="F16" s="42"/>
      <c r="G16" s="149">
        <v>24.273</v>
      </c>
      <c r="H16" s="151"/>
      <c r="I16" s="36"/>
      <c r="J16" s="36"/>
      <c r="K16" s="36"/>
      <c r="L16" s="36"/>
      <c r="M16" s="36"/>
      <c r="N16" s="36"/>
      <c r="O16" s="15"/>
      <c r="P16" s="140" t="s">
        <v>48</v>
      </c>
      <c r="Q16" s="141"/>
      <c r="R16" s="141"/>
      <c r="S16" s="141"/>
      <c r="T16" s="141"/>
      <c r="U16" s="142"/>
      <c r="V16" s="36"/>
    </row>
    <row r="17" spans="1:22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43"/>
      <c r="Q17" s="144"/>
      <c r="R17" s="144"/>
      <c r="S17" s="144"/>
      <c r="T17" s="144"/>
      <c r="U17" s="145"/>
      <c r="V17" s="36"/>
    </row>
    <row r="18" spans="1:22" ht="16.5" customHeight="1" x14ac:dyDescent="0.3">
      <c r="A18" s="36"/>
      <c r="B18" s="42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143"/>
      <c r="Q18" s="144"/>
      <c r="R18" s="144"/>
      <c r="S18" s="144"/>
      <c r="T18" s="144"/>
      <c r="U18" s="145"/>
      <c r="V18" s="36"/>
    </row>
    <row r="19" spans="1:22" ht="17.25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143"/>
      <c r="Q19" s="144"/>
      <c r="R19" s="144"/>
      <c r="S19" s="144"/>
      <c r="T19" s="144"/>
      <c r="U19" s="145"/>
      <c r="V19" s="36"/>
    </row>
    <row r="20" spans="1:22" ht="17.25" customHeight="1" x14ac:dyDescent="0.3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143"/>
      <c r="Q20" s="144"/>
      <c r="R20" s="144"/>
      <c r="S20" s="144"/>
      <c r="T20" s="144"/>
      <c r="U20" s="145"/>
      <c r="V20" s="36"/>
    </row>
    <row r="21" spans="1:22" ht="16.5" x14ac:dyDescent="0.3">
      <c r="A21" s="36"/>
      <c r="B21" s="42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43"/>
      <c r="Q21" s="144"/>
      <c r="R21" s="144"/>
      <c r="S21" s="144"/>
      <c r="T21" s="144"/>
      <c r="U21" s="145"/>
      <c r="V21" s="36"/>
    </row>
    <row r="22" spans="1:22" ht="17.25" thickBot="1" x14ac:dyDescent="0.35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146"/>
      <c r="Q22" s="147"/>
      <c r="R22" s="147"/>
      <c r="S22" s="147"/>
      <c r="T22" s="147"/>
      <c r="U22" s="148"/>
      <c r="V22" s="36"/>
    </row>
    <row r="23" spans="1:22" ht="1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</sheetData>
  <sheetProtection algorithmName="SHA-512" hashValue="7FTCAJanEHPP6b8RX8QyF3KmMM9GvHggCdP06ptYd18FVAgQXlK2zPeQCKxKxhFUgY+yrj487M9igr5YkrkvWQ==" saltValue="Ddibukb41blws0SORmUOQA==" spinCount="100000" sheet="1" scenarios="1"/>
  <mergeCells count="11">
    <mergeCell ref="P16:U22"/>
    <mergeCell ref="G8:P8"/>
    <mergeCell ref="G16:H16"/>
    <mergeCell ref="B5:C5"/>
    <mergeCell ref="B8:F8"/>
    <mergeCell ref="B12:F12"/>
    <mergeCell ref="B14:F14"/>
    <mergeCell ref="B10:F10"/>
    <mergeCell ref="G10:H10"/>
    <mergeCell ref="G12:H12"/>
    <mergeCell ref="G14:H14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locked="0" defaultSize="0" autoLine="0" autoPict="0">
                <anchor moveWithCells="1">
                  <from>
                    <xdr:col>6</xdr:col>
                    <xdr:colOff>9525</xdr:colOff>
                    <xdr:row>11</xdr:row>
                    <xdr:rowOff>0</xdr:rowOff>
                  </from>
                  <to>
                    <xdr:col>7</xdr:col>
                    <xdr:colOff>561975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5F77-1E27-415B-872A-EEE102C3CCCD}">
  <dimension ref="A1:L51"/>
  <sheetViews>
    <sheetView workbookViewId="0">
      <selection activeCell="F11" sqref="F11"/>
    </sheetView>
  </sheetViews>
  <sheetFormatPr defaultColWidth="0" defaultRowHeight="16.5" zeroHeight="1" x14ac:dyDescent="0.3"/>
  <cols>
    <col min="1" max="1" width="9.140625" style="1" customWidth="1"/>
    <col min="2" max="2" width="60.85546875" style="1" customWidth="1"/>
    <col min="3" max="3" width="20.7109375" style="1" customWidth="1"/>
    <col min="4" max="4" width="15.28515625" style="1" customWidth="1"/>
    <col min="5" max="5" width="20.85546875" style="1" customWidth="1"/>
    <col min="6" max="6" width="21.140625" style="1" customWidth="1"/>
    <col min="7" max="9" width="20.7109375" style="1" customWidth="1"/>
    <col min="10" max="10" width="26.42578125" style="1" customWidth="1"/>
    <col min="11" max="11" width="21.28515625" style="1" customWidth="1"/>
    <col min="12" max="12" width="9.140625" style="1" customWidth="1"/>
    <col min="13" max="16384" width="9.140625" style="1" hidden="1"/>
  </cols>
  <sheetData>
    <row r="1" spans="1:12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6.25" x14ac:dyDescent="0.45">
      <c r="A2" s="42"/>
      <c r="B2" s="38" t="s">
        <v>28</v>
      </c>
      <c r="C2" s="38"/>
      <c r="D2" s="38"/>
      <c r="E2" s="38"/>
      <c r="F2" s="38"/>
      <c r="G2" s="42"/>
      <c r="H2" s="42"/>
      <c r="I2" s="42"/>
      <c r="J2" s="42"/>
      <c r="K2" s="42"/>
      <c r="L2" s="42"/>
    </row>
    <row r="3" spans="1:12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3">
      <c r="A4" s="42"/>
      <c r="B4" s="40" t="s">
        <v>4</v>
      </c>
      <c r="C4" s="40"/>
      <c r="D4" s="40"/>
      <c r="E4" s="40"/>
      <c r="F4" s="40"/>
      <c r="G4" s="41"/>
      <c r="H4" s="42" t="s">
        <v>2</v>
      </c>
      <c r="I4" s="42"/>
      <c r="J4" s="42"/>
      <c r="K4" s="42"/>
      <c r="L4" s="42"/>
    </row>
    <row r="5" spans="1:12" x14ac:dyDescent="0.3">
      <c r="A5" s="42"/>
      <c r="B5" s="42"/>
      <c r="C5" s="42"/>
      <c r="D5" s="42"/>
      <c r="E5" s="42"/>
      <c r="F5" s="42"/>
      <c r="G5" s="43"/>
      <c r="H5" s="42" t="s">
        <v>3</v>
      </c>
      <c r="I5" s="42"/>
      <c r="J5" s="42"/>
      <c r="K5" s="42"/>
      <c r="L5" s="42"/>
    </row>
    <row r="6" spans="1:12" ht="17.25" thickBot="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66.75" thickBot="1" x14ac:dyDescent="0.35">
      <c r="A7" s="42"/>
      <c r="B7" s="44" t="s">
        <v>14</v>
      </c>
      <c r="C7" s="45" t="s">
        <v>33</v>
      </c>
      <c r="D7" s="45" t="s">
        <v>32</v>
      </c>
      <c r="E7" s="45" t="s">
        <v>42</v>
      </c>
      <c r="F7" s="46" t="s">
        <v>15</v>
      </c>
      <c r="G7" s="46" t="s">
        <v>16</v>
      </c>
      <c r="H7" s="46" t="s">
        <v>43</v>
      </c>
      <c r="I7" s="46" t="s">
        <v>19</v>
      </c>
      <c r="J7" s="46" t="s">
        <v>17</v>
      </c>
      <c r="K7" s="47" t="s">
        <v>18</v>
      </c>
      <c r="L7" s="42"/>
    </row>
    <row r="8" spans="1:12" x14ac:dyDescent="0.3">
      <c r="A8" s="42"/>
      <c r="B8" s="59" t="s">
        <v>29</v>
      </c>
      <c r="C8" s="60"/>
      <c r="D8" s="60"/>
      <c r="E8" s="48" t="str">
        <f>IF(OR(C8=0,D8=0),"",IF(AND(D8&gt;=4.25,D8&lt;=7.5,C8&lt;=1625000),(C8-875000),IF(AND(D8&gt;=4.25,D8&lt;=7.5,C8&gt;1625000),(1625000-875000),IF(AND(D8&gt;7.5,D8&lt;=12,C8&lt;=3250000),(C8-1750000),IF(AND(D8&gt;7.5,D8&lt;=12,C8&gt;3250000),(3250000-1750000),"CHYBNÁ HMOTNOST")))))</f>
        <v/>
      </c>
      <c r="F8" s="48" t="str">
        <f>IF(OR(C8=0,D8=0),"",IF(AND(D8&gt;=4.25,D8&lt;=7.5,C8&lt;=1625000),(C8-875000)*Firma!$R$12,IF(AND(D8&gt;=4.25,D8&lt;=7.5,C8&gt;1625000),(1625000-875000)*Firma!$R$12,IF(AND(D8&gt;7.5,D8&lt;=12,C8&lt;=3250000),(C8-1750000)*Firma!$R$12,IF(AND(D8&gt;7.5,D8&lt;=12,C8&gt;3250000),(3250000-1750000)*Firma!$R$12,"CHYBNÁ HMOTNOST")))))</f>
        <v/>
      </c>
      <c r="G8" s="65"/>
      <c r="H8" s="65"/>
      <c r="I8" s="66"/>
      <c r="J8" s="8" t="str">
        <f>IF(OR(I8=0,H8=0,D8=0),"",IF(AND(D8&gt;=4.25,D8&lt;=7.5),(1.39-I8)*H8,IF(AND(D8&gt;7.5,D8&lt;=12),(1.55-I8)*H8,"CHYBNÁ HMOTNOST")))</f>
        <v/>
      </c>
      <c r="K8" s="9" t="str">
        <f>IF(OR(H8=0,D8=0),"",IF(AND(D8&gt;=4.25,D8&lt;=7.5),1.39*H8*0.000267,IF(AND(D8&gt;7.5,D8&lt;=12),1.55*H8*0.000267,"CHYBNÁ HMOTNOST")))</f>
        <v/>
      </c>
      <c r="L8" s="42"/>
    </row>
    <row r="9" spans="1:12" x14ac:dyDescent="0.3">
      <c r="A9" s="42"/>
      <c r="B9" s="61" t="s">
        <v>30</v>
      </c>
      <c r="C9" s="62"/>
      <c r="D9" s="62"/>
      <c r="E9" s="51" t="str">
        <f t="shared" ref="E9:E27" si="0">IF(OR(C9=0,D9=0),"",IF(AND(D9&gt;=4.25,D9&lt;=7.5,C9&lt;=1625000),(C9-875000),IF(AND(D9&gt;=4.25,D9&lt;=7.5,C9&gt;1625000),(1625000-875000),IF(AND(D9&gt;7.5,D9&lt;=12,C9&lt;=3250000),(C9-1750000),IF(AND(D9&gt;7.5,D9&lt;=12,C9&gt;3250000),(3250000-1750000),"CHYBNÁ HMOTNOST")))))</f>
        <v/>
      </c>
      <c r="F9" s="51" t="str">
        <f>IF(OR(C9=0,D9=0),"",IF(AND(D9&gt;=4.25,D9&lt;=7.5,C9&lt;=1625000),(C9-875000)*Firma!$R$12,IF(AND(D9&gt;=4.25,D9&lt;=7.5,C9&gt;1625000),(1625000-875000)*Firma!$R$12,IF(AND(D9&gt;7.5,D9&lt;=12,C9&lt;=3250000),(C9-1750000)*Firma!$R$12,IF(AND(D9&gt;7.5,D9&lt;=12,C9&gt;3250000),(3250000-1750000)*Firma!$R$12,"CHYBNÁ HMOTNOST")))))</f>
        <v/>
      </c>
      <c r="G9" s="67"/>
      <c r="H9" s="67"/>
      <c r="I9" s="67"/>
      <c r="J9" s="10" t="str">
        <f t="shared" ref="J9:J27" si="1">IF(OR(I9=0,H9=0,D9=0),"",IF(AND(D9&gt;=4.25,D9&lt;=7.5),(1.39-I9)*H9,IF(AND(D9&gt;7.5,D9&lt;=12),(1.55-I9)*H9,"CHYBNÁ HMOTNOST")))</f>
        <v/>
      </c>
      <c r="K9" s="11" t="str">
        <f t="shared" ref="K9:K27" si="2">IF(OR(H9=0,D9=0),"",IF(AND(D9&gt;=4.25,D9&lt;=7.5),1.39*H9*0.000267,IF(AND(D9&gt;7.5,D9&lt;=12),1.55*H9*0.000267,"CHYBNÁ HMOTNOST")))</f>
        <v/>
      </c>
      <c r="L9" s="42"/>
    </row>
    <row r="10" spans="1:12" x14ac:dyDescent="0.3">
      <c r="A10" s="42"/>
      <c r="B10" s="61" t="s">
        <v>31</v>
      </c>
      <c r="C10" s="62"/>
      <c r="D10" s="62"/>
      <c r="E10" s="51" t="str">
        <f t="shared" si="0"/>
        <v/>
      </c>
      <c r="F10" s="51" t="str">
        <f>IF(OR(C10=0,D10=0),"",IF(AND(D10&gt;=4.25,D10&lt;=7.5,C10&lt;=1625000),(C10-875000)*Firma!$R$12,IF(AND(D10&gt;=4.25,D10&lt;=7.5,C10&gt;1625000),(1625000-875000)*Firma!$R$12,IF(AND(D10&gt;7.5,D10&lt;=12,C10&lt;=3250000),(C10-1750000)*Firma!$R$12,IF(AND(D10&gt;7.5,D10&lt;=12,C10&gt;3250000),(3250000-1750000)*Firma!$R$12,"CHYBNÁ HMOTNOST")))))</f>
        <v/>
      </c>
      <c r="G10" s="67"/>
      <c r="H10" s="67"/>
      <c r="I10" s="67"/>
      <c r="J10" s="10" t="str">
        <f t="shared" si="1"/>
        <v/>
      </c>
      <c r="K10" s="11" t="str">
        <f t="shared" si="2"/>
        <v/>
      </c>
      <c r="L10" s="42"/>
    </row>
    <row r="11" spans="1:12" x14ac:dyDescent="0.3">
      <c r="A11" s="42"/>
      <c r="B11" s="61"/>
      <c r="C11" s="62"/>
      <c r="D11" s="62"/>
      <c r="E11" s="51" t="str">
        <f t="shared" si="0"/>
        <v/>
      </c>
      <c r="F11" s="51" t="str">
        <f>IF(OR(C11=0,D11=0),"",IF(AND(D11&gt;=4.25,D11&lt;=7.5,C11&lt;=1625000),(C11-875000)*Firma!$R$12,IF(AND(D11&gt;=4.25,D11&lt;=7.5,C11&gt;1625000),(1625000-875000)*Firma!$R$12,IF(AND(D11&gt;7.5,D11&lt;=12,C11&lt;=3250000),(C11-1750000)*Firma!$R$12,IF(AND(D11&gt;7.5,D11&lt;=12,C11&gt;3250000),(3250000-1750000)*Firma!$R$12,"CHYBNÁ HMOTNOST")))))</f>
        <v/>
      </c>
      <c r="G11" s="67"/>
      <c r="H11" s="67"/>
      <c r="I11" s="67"/>
      <c r="J11" s="10" t="str">
        <f t="shared" si="1"/>
        <v/>
      </c>
      <c r="K11" s="11" t="str">
        <f t="shared" si="2"/>
        <v/>
      </c>
      <c r="L11" s="42"/>
    </row>
    <row r="12" spans="1:12" x14ac:dyDescent="0.3">
      <c r="A12" s="42"/>
      <c r="B12" s="61"/>
      <c r="C12" s="62"/>
      <c r="D12" s="62"/>
      <c r="E12" s="51" t="str">
        <f t="shared" si="0"/>
        <v/>
      </c>
      <c r="F12" s="51" t="str">
        <f>IF(OR(C12=0,D12=0),"",IF(AND(D12&gt;=4.25,D12&lt;=7.5,C12&lt;=1625000),(C12-875000)*Firma!$R$12,IF(AND(D12&gt;=4.25,D12&lt;=7.5,C12&gt;1625000),(1625000-875000)*Firma!$R$12,IF(AND(D12&gt;7.5,D12&lt;=12,C12&lt;=3250000),(C12-1750000)*Firma!$R$12,IF(AND(D12&gt;7.5,D12&lt;=12,C12&gt;3250000),(3250000-1750000)*Firma!$R$12,"CHYBNÁ HMOTNOST")))))</f>
        <v/>
      </c>
      <c r="G12" s="67"/>
      <c r="H12" s="67"/>
      <c r="I12" s="67"/>
      <c r="J12" s="10" t="str">
        <f t="shared" si="1"/>
        <v/>
      </c>
      <c r="K12" s="11" t="str">
        <f t="shared" si="2"/>
        <v/>
      </c>
      <c r="L12" s="42"/>
    </row>
    <row r="13" spans="1:12" x14ac:dyDescent="0.3">
      <c r="A13" s="42"/>
      <c r="B13" s="61"/>
      <c r="C13" s="62"/>
      <c r="D13" s="62"/>
      <c r="E13" s="51" t="str">
        <f t="shared" si="0"/>
        <v/>
      </c>
      <c r="F13" s="51" t="str">
        <f>IF(OR(C13=0,D13=0),"",IF(AND(D13&gt;=4.25,D13&lt;=7.5,C13&lt;=1625000),(C13-875000)*Firma!$R$12,IF(AND(D13&gt;=4.25,D13&lt;=7.5,C13&gt;1625000),(1625000-875000)*Firma!$R$12,IF(AND(D13&gt;7.5,D13&lt;=12,C13&lt;=3250000),(C13-1750000)*Firma!$R$12,IF(AND(D13&gt;7.5,D13&lt;=12,C13&gt;3250000),(3250000-1750000)*Firma!$R$12,"CHYBNÁ HMOTNOST")))))</f>
        <v/>
      </c>
      <c r="G13" s="67"/>
      <c r="H13" s="67"/>
      <c r="I13" s="67"/>
      <c r="J13" s="10" t="str">
        <f t="shared" si="1"/>
        <v/>
      </c>
      <c r="K13" s="11" t="str">
        <f t="shared" si="2"/>
        <v/>
      </c>
      <c r="L13" s="42"/>
    </row>
    <row r="14" spans="1:12" x14ac:dyDescent="0.3">
      <c r="A14" s="42"/>
      <c r="B14" s="61"/>
      <c r="C14" s="62"/>
      <c r="D14" s="62"/>
      <c r="E14" s="51" t="str">
        <f t="shared" si="0"/>
        <v/>
      </c>
      <c r="F14" s="51" t="str">
        <f>IF(OR(C14=0,D14=0),"",IF(AND(D14&gt;=4.25,D14&lt;=7.5,C14&lt;=1625000),(C14-875000)*Firma!$R$12,IF(AND(D14&gt;=4.25,D14&lt;=7.5,C14&gt;1625000),(1625000-875000)*Firma!$R$12,IF(AND(D14&gt;7.5,D14&lt;=12,C14&lt;=3250000),(C14-1750000)*Firma!$R$12,IF(AND(D14&gt;7.5,D14&lt;=12,C14&gt;3250000),(3250000-1750000)*Firma!$R$12,"CHYBNÁ HMOTNOST")))))</f>
        <v/>
      </c>
      <c r="G14" s="67"/>
      <c r="H14" s="67"/>
      <c r="I14" s="67"/>
      <c r="J14" s="10" t="str">
        <f t="shared" si="1"/>
        <v/>
      </c>
      <c r="K14" s="11" t="str">
        <f t="shared" si="2"/>
        <v/>
      </c>
      <c r="L14" s="42"/>
    </row>
    <row r="15" spans="1:12" x14ac:dyDescent="0.3">
      <c r="A15" s="42"/>
      <c r="B15" s="61"/>
      <c r="C15" s="62"/>
      <c r="D15" s="62"/>
      <c r="E15" s="51" t="str">
        <f t="shared" si="0"/>
        <v/>
      </c>
      <c r="F15" s="51" t="str">
        <f>IF(OR(C15=0,D15=0),"",IF(AND(D15&gt;=4.25,D15&lt;=7.5,C15&lt;=1625000),(C15-875000)*Firma!$R$12,IF(AND(D15&gt;=4.25,D15&lt;=7.5,C15&gt;1625000),(1625000-875000)*Firma!$R$12,IF(AND(D15&gt;7.5,D15&lt;=12,C15&lt;=3250000),(C15-1750000)*Firma!$R$12,IF(AND(D15&gt;7.5,D15&lt;=12,C15&gt;3250000),(3250000-1750000)*Firma!$R$12,"CHYBNÁ HMOTNOST")))))</f>
        <v/>
      </c>
      <c r="G15" s="67"/>
      <c r="H15" s="67"/>
      <c r="I15" s="67"/>
      <c r="J15" s="10" t="str">
        <f t="shared" si="1"/>
        <v/>
      </c>
      <c r="K15" s="11" t="str">
        <f t="shared" si="2"/>
        <v/>
      </c>
      <c r="L15" s="42"/>
    </row>
    <row r="16" spans="1:12" x14ac:dyDescent="0.3">
      <c r="A16" s="42"/>
      <c r="B16" s="61"/>
      <c r="C16" s="62"/>
      <c r="D16" s="62"/>
      <c r="E16" s="51" t="str">
        <f t="shared" si="0"/>
        <v/>
      </c>
      <c r="F16" s="51" t="str">
        <f>IF(OR(C16=0,D16=0),"",IF(AND(D16&gt;=4.25,D16&lt;=7.5,C16&lt;=1625000),(C16-875000)*Firma!$R$12,IF(AND(D16&gt;=4.25,D16&lt;=7.5,C16&gt;1625000),(1625000-875000)*Firma!$R$12,IF(AND(D16&gt;7.5,D16&lt;=12,C16&lt;=3250000),(C16-1750000)*Firma!$R$12,IF(AND(D16&gt;7.5,D16&lt;=12,C16&gt;3250000),(3250000-1750000)*Firma!$R$12,"CHYBNÁ HMOTNOST")))))</f>
        <v/>
      </c>
      <c r="G16" s="67"/>
      <c r="H16" s="67"/>
      <c r="I16" s="67"/>
      <c r="J16" s="10" t="str">
        <f t="shared" si="1"/>
        <v/>
      </c>
      <c r="K16" s="11" t="str">
        <f t="shared" si="2"/>
        <v/>
      </c>
      <c r="L16" s="42"/>
    </row>
    <row r="17" spans="1:12" x14ac:dyDescent="0.3">
      <c r="A17" s="42"/>
      <c r="B17" s="61"/>
      <c r="C17" s="62"/>
      <c r="D17" s="62"/>
      <c r="E17" s="51" t="str">
        <f t="shared" si="0"/>
        <v/>
      </c>
      <c r="F17" s="51" t="str">
        <f>IF(OR(C17=0,D17=0),"",IF(AND(D17&gt;=4.25,D17&lt;=7.5,C17&lt;=1625000),(C17-875000)*Firma!$R$12,IF(AND(D17&gt;=4.25,D17&lt;=7.5,C17&gt;1625000),(1625000-875000)*Firma!$R$12,IF(AND(D17&gt;7.5,D17&lt;=12,C17&lt;=3250000),(C17-1750000)*Firma!$R$12,IF(AND(D17&gt;7.5,D17&lt;=12,C17&gt;3250000),(3250000-1750000)*Firma!$R$12,"CHYBNÁ HMOTNOST")))))</f>
        <v/>
      </c>
      <c r="G17" s="67"/>
      <c r="H17" s="67"/>
      <c r="I17" s="67"/>
      <c r="J17" s="10" t="str">
        <f t="shared" si="1"/>
        <v/>
      </c>
      <c r="K17" s="11" t="str">
        <f t="shared" si="2"/>
        <v/>
      </c>
      <c r="L17" s="42"/>
    </row>
    <row r="18" spans="1:12" x14ac:dyDescent="0.3">
      <c r="A18" s="42"/>
      <c r="B18" s="61"/>
      <c r="C18" s="62"/>
      <c r="D18" s="62"/>
      <c r="E18" s="51" t="str">
        <f t="shared" si="0"/>
        <v/>
      </c>
      <c r="F18" s="51" t="str">
        <f>IF(OR(C18=0,D18=0),"",IF(AND(D18&gt;=4.25,D18&lt;=7.5,C18&lt;=1625000),(C18-875000)*Firma!$R$12,IF(AND(D18&gt;=4.25,D18&lt;=7.5,C18&gt;1625000),(1625000-875000)*Firma!$R$12,IF(AND(D18&gt;7.5,D18&lt;=12,C18&lt;=3250000),(C18-1750000)*Firma!$R$12,IF(AND(D18&gt;7.5,D18&lt;=12,C18&gt;3250000),(3250000-1750000)*Firma!$R$12,"CHYBNÁ HMOTNOST")))))</f>
        <v/>
      </c>
      <c r="G18" s="67"/>
      <c r="H18" s="67"/>
      <c r="I18" s="67"/>
      <c r="J18" s="10" t="str">
        <f t="shared" si="1"/>
        <v/>
      </c>
      <c r="K18" s="11" t="str">
        <f t="shared" si="2"/>
        <v/>
      </c>
      <c r="L18" s="42"/>
    </row>
    <row r="19" spans="1:12" x14ac:dyDescent="0.3">
      <c r="A19" s="42"/>
      <c r="B19" s="61"/>
      <c r="C19" s="62"/>
      <c r="D19" s="62"/>
      <c r="E19" s="51" t="str">
        <f t="shared" si="0"/>
        <v/>
      </c>
      <c r="F19" s="51" t="str">
        <f>IF(OR(C19=0,D19=0),"",IF(AND(D19&gt;=4.25,D19&lt;=7.5,C19&lt;=1625000),(C19-875000)*Firma!$R$12,IF(AND(D19&gt;=4.25,D19&lt;=7.5,C19&gt;1625000),(1625000-875000)*Firma!$R$12,IF(AND(D19&gt;7.5,D19&lt;=12,C19&lt;=3250000),(C19-1750000)*Firma!$R$12,IF(AND(D19&gt;7.5,D19&lt;=12,C19&gt;3250000),(3250000-1750000)*Firma!$R$12,"CHYBNÁ HMOTNOST")))))</f>
        <v/>
      </c>
      <c r="G19" s="67"/>
      <c r="H19" s="67"/>
      <c r="I19" s="67"/>
      <c r="J19" s="10" t="str">
        <f t="shared" si="1"/>
        <v/>
      </c>
      <c r="K19" s="11" t="str">
        <f t="shared" si="2"/>
        <v/>
      </c>
      <c r="L19" s="42"/>
    </row>
    <row r="20" spans="1:12" x14ac:dyDescent="0.3">
      <c r="A20" s="42"/>
      <c r="B20" s="61"/>
      <c r="C20" s="62"/>
      <c r="D20" s="62"/>
      <c r="E20" s="51" t="str">
        <f t="shared" si="0"/>
        <v/>
      </c>
      <c r="F20" s="51" t="str">
        <f>IF(OR(C20=0,D20=0),"",IF(AND(D20&gt;=4.25,D20&lt;=7.5,C20&lt;=1625000),(C20-875000)*Firma!$R$12,IF(AND(D20&gt;=4.25,D20&lt;=7.5,C20&gt;1625000),(1625000-875000)*Firma!$R$12,IF(AND(D20&gt;7.5,D20&lt;=12,C20&lt;=3250000),(C20-1750000)*Firma!$R$12,IF(AND(D20&gt;7.5,D20&lt;=12,C20&gt;3250000),(3250000-1750000)*Firma!$R$12,"CHYBNÁ HMOTNOST")))))</f>
        <v/>
      </c>
      <c r="G20" s="67"/>
      <c r="H20" s="67"/>
      <c r="I20" s="67"/>
      <c r="J20" s="10" t="str">
        <f t="shared" si="1"/>
        <v/>
      </c>
      <c r="K20" s="11" t="str">
        <f t="shared" si="2"/>
        <v/>
      </c>
      <c r="L20" s="42"/>
    </row>
    <row r="21" spans="1:12" x14ac:dyDescent="0.3">
      <c r="A21" s="42"/>
      <c r="B21" s="61"/>
      <c r="C21" s="62"/>
      <c r="D21" s="62"/>
      <c r="E21" s="51" t="str">
        <f t="shared" si="0"/>
        <v/>
      </c>
      <c r="F21" s="51" t="str">
        <f>IF(OR(C21=0,D21=0),"",IF(AND(D21&gt;=4.25,D21&lt;=7.5,C21&lt;=1625000),(C21-875000)*Firma!$R$12,IF(AND(D21&gt;=4.25,D21&lt;=7.5,C21&gt;1625000),(1625000-875000)*Firma!$R$12,IF(AND(D21&gt;7.5,D21&lt;=12,C21&lt;=3250000),(C21-1750000)*Firma!$R$12,IF(AND(D21&gt;7.5,D21&lt;=12,C21&gt;3250000),(3250000-1750000)*Firma!$R$12,"CHYBNÁ HMOTNOST")))))</f>
        <v/>
      </c>
      <c r="G21" s="67"/>
      <c r="H21" s="67"/>
      <c r="I21" s="67"/>
      <c r="J21" s="10" t="str">
        <f t="shared" si="1"/>
        <v/>
      </c>
      <c r="K21" s="11" t="str">
        <f t="shared" si="2"/>
        <v/>
      </c>
      <c r="L21" s="42"/>
    </row>
    <row r="22" spans="1:12" x14ac:dyDescent="0.3">
      <c r="A22" s="42"/>
      <c r="B22" s="61"/>
      <c r="C22" s="62"/>
      <c r="D22" s="62"/>
      <c r="E22" s="51" t="str">
        <f t="shared" si="0"/>
        <v/>
      </c>
      <c r="F22" s="51" t="str">
        <f>IF(OR(C22=0,D22=0),"",IF(AND(D22&gt;=4.25,D22&lt;=7.5,C22&lt;=1625000),(C22-875000)*Firma!$R$12,IF(AND(D22&gt;=4.25,D22&lt;=7.5,C22&gt;1625000),(1625000-875000)*Firma!$R$12,IF(AND(D22&gt;7.5,D22&lt;=12,C22&lt;=3250000),(C22-1750000)*Firma!$R$12,IF(AND(D22&gt;7.5,D22&lt;=12,C22&gt;3250000),(3250000-1750000)*Firma!$R$12,"CHYBNÁ HMOTNOST")))))</f>
        <v/>
      </c>
      <c r="G22" s="67"/>
      <c r="H22" s="67"/>
      <c r="I22" s="67"/>
      <c r="J22" s="10" t="str">
        <f t="shared" si="1"/>
        <v/>
      </c>
      <c r="K22" s="11" t="str">
        <f t="shared" si="2"/>
        <v/>
      </c>
      <c r="L22" s="42"/>
    </row>
    <row r="23" spans="1:12" x14ac:dyDescent="0.3">
      <c r="A23" s="42"/>
      <c r="B23" s="61"/>
      <c r="C23" s="62"/>
      <c r="D23" s="62"/>
      <c r="E23" s="51" t="str">
        <f t="shared" si="0"/>
        <v/>
      </c>
      <c r="F23" s="51" t="str">
        <f>IF(OR(C23=0,D23=0),"",IF(AND(D23&gt;=4.25,D23&lt;=7.5,C23&lt;=1625000),(C23-875000)*Firma!$R$12,IF(AND(D23&gt;=4.25,D23&lt;=7.5,C23&gt;1625000),(1625000-875000)*Firma!$R$12,IF(AND(D23&gt;7.5,D23&lt;=12,C23&lt;=3250000),(C23-1750000)*Firma!$R$12,IF(AND(D23&gt;7.5,D23&lt;=12,C23&gt;3250000),(3250000-1750000)*Firma!$R$12,"CHYBNÁ HMOTNOST")))))</f>
        <v/>
      </c>
      <c r="G23" s="67"/>
      <c r="H23" s="67"/>
      <c r="I23" s="67"/>
      <c r="J23" s="10" t="str">
        <f t="shared" si="1"/>
        <v/>
      </c>
      <c r="K23" s="11" t="str">
        <f t="shared" si="2"/>
        <v/>
      </c>
      <c r="L23" s="42"/>
    </row>
    <row r="24" spans="1:12" x14ac:dyDescent="0.3">
      <c r="A24" s="42"/>
      <c r="B24" s="61"/>
      <c r="C24" s="62"/>
      <c r="D24" s="62"/>
      <c r="E24" s="51" t="str">
        <f t="shared" si="0"/>
        <v/>
      </c>
      <c r="F24" s="51" t="str">
        <f>IF(OR(C24=0,D24=0),"",IF(AND(D24&gt;=4.25,D24&lt;=7.5,C24&lt;=1625000),(C24-875000)*Firma!$R$12,IF(AND(D24&gt;=4.25,D24&lt;=7.5,C24&gt;1625000),(1625000-875000)*Firma!$R$12,IF(AND(D24&gt;7.5,D24&lt;=12,C24&lt;=3250000),(C24-1750000)*Firma!$R$12,IF(AND(D24&gt;7.5,D24&lt;=12,C24&gt;3250000),(3250000-1750000)*Firma!$R$12,"CHYBNÁ HMOTNOST")))))</f>
        <v/>
      </c>
      <c r="G24" s="67"/>
      <c r="H24" s="67"/>
      <c r="I24" s="67"/>
      <c r="J24" s="10" t="str">
        <f t="shared" si="1"/>
        <v/>
      </c>
      <c r="K24" s="11" t="str">
        <f t="shared" si="2"/>
        <v/>
      </c>
      <c r="L24" s="42"/>
    </row>
    <row r="25" spans="1:12" x14ac:dyDescent="0.3">
      <c r="A25" s="42"/>
      <c r="B25" s="61"/>
      <c r="C25" s="62"/>
      <c r="D25" s="62"/>
      <c r="E25" s="51" t="str">
        <f t="shared" si="0"/>
        <v/>
      </c>
      <c r="F25" s="51" t="str">
        <f>IF(OR(C25=0,D25=0),"",IF(AND(D25&gt;=4.25,D25&lt;=7.5,C25&lt;=1625000),(C25-875000)*Firma!$R$12,IF(AND(D25&gt;=4.25,D25&lt;=7.5,C25&gt;1625000),(1625000-875000)*Firma!$R$12,IF(AND(D25&gt;7.5,D25&lt;=12,C25&lt;=3250000),(C25-1750000)*Firma!$R$12,IF(AND(D25&gt;7.5,D25&lt;=12,C25&gt;3250000),(3250000-1750000)*Firma!$R$12,"CHYBNÁ HMOTNOST")))))</f>
        <v/>
      </c>
      <c r="G25" s="67"/>
      <c r="H25" s="67"/>
      <c r="I25" s="67"/>
      <c r="J25" s="10" t="str">
        <f t="shared" si="1"/>
        <v/>
      </c>
      <c r="K25" s="11" t="str">
        <f t="shared" si="2"/>
        <v/>
      </c>
      <c r="L25" s="42"/>
    </row>
    <row r="26" spans="1:12" x14ac:dyDescent="0.3">
      <c r="A26" s="42"/>
      <c r="B26" s="61"/>
      <c r="C26" s="62"/>
      <c r="D26" s="62"/>
      <c r="E26" s="51" t="str">
        <f t="shared" si="0"/>
        <v/>
      </c>
      <c r="F26" s="51" t="str">
        <f>IF(OR(C26=0,D26=0),"",IF(AND(D26&gt;=4.25,D26&lt;=7.5,C26&lt;=1625000),(C26-875000)*Firma!$R$12,IF(AND(D26&gt;=4.25,D26&lt;=7.5,C26&gt;1625000),(1625000-875000)*Firma!$R$12,IF(AND(D26&gt;7.5,D26&lt;=12,C26&lt;=3250000),(C26-1750000)*Firma!$R$12,IF(AND(D26&gt;7.5,D26&lt;=12,C26&gt;3250000),(3250000-1750000)*Firma!$R$12,"CHYBNÁ HMOTNOST")))))</f>
        <v/>
      </c>
      <c r="G26" s="67"/>
      <c r="H26" s="67"/>
      <c r="I26" s="67"/>
      <c r="J26" s="10" t="str">
        <f t="shared" si="1"/>
        <v/>
      </c>
      <c r="K26" s="11" t="str">
        <f t="shared" si="2"/>
        <v/>
      </c>
      <c r="L26" s="42"/>
    </row>
    <row r="27" spans="1:12" ht="17.25" thickBot="1" x14ac:dyDescent="0.35">
      <c r="A27" s="42"/>
      <c r="B27" s="61"/>
      <c r="C27" s="62"/>
      <c r="D27" s="62"/>
      <c r="E27" s="51" t="str">
        <f t="shared" si="0"/>
        <v/>
      </c>
      <c r="F27" s="51" t="str">
        <f>IF(OR(C27=0,D27=0),"",IF(AND(D27&gt;=4.25,D27&lt;=7.5,C27&lt;=1625000),(C27-875000)*Firma!$R$12,IF(AND(D27&gt;=4.25,D27&lt;=7.5,C27&gt;1625000),(1625000-875000)*Firma!$R$12,IF(AND(D27&gt;7.5,D27&lt;=12,C27&lt;=3250000),(C27-1750000)*Firma!$R$12,IF(AND(D27&gt;7.5,D27&lt;=12,C27&gt;3250000),(3250000-1750000)*Firma!$R$12,"CHYBNÁ HMOTNOST")))))</f>
        <v/>
      </c>
      <c r="G27" s="67"/>
      <c r="H27" s="67"/>
      <c r="I27" s="67"/>
      <c r="J27" s="10" t="str">
        <f t="shared" si="1"/>
        <v/>
      </c>
      <c r="K27" s="11" t="str">
        <f t="shared" si="2"/>
        <v/>
      </c>
      <c r="L27" s="42"/>
    </row>
    <row r="28" spans="1:12" ht="17.25" hidden="1" thickBot="1" x14ac:dyDescent="0.35">
      <c r="A28" s="42"/>
      <c r="B28" s="61"/>
      <c r="C28" s="62"/>
      <c r="D28" s="62"/>
      <c r="E28" s="51"/>
      <c r="F28" s="51" t="str">
        <f t="shared" ref="F28:F48" si="3">IF(C28=0,"",(C28-62000000)*0.3)</f>
        <v/>
      </c>
      <c r="G28" s="52"/>
      <c r="H28" s="52"/>
      <c r="I28" s="52"/>
      <c r="J28" s="10" t="str">
        <f t="shared" ref="J28:J48" si="4">IF(H28=0,"",(2.78-I28)*H28)</f>
        <v/>
      </c>
      <c r="K28" s="11" t="str">
        <f t="shared" ref="K28:K48" si="5">IF(H28=0,"",H28*2.78*0.00026)</f>
        <v/>
      </c>
      <c r="L28" s="42"/>
    </row>
    <row r="29" spans="1:12" ht="17.25" hidden="1" thickBot="1" x14ac:dyDescent="0.35">
      <c r="A29" s="42"/>
      <c r="B29" s="61"/>
      <c r="C29" s="62"/>
      <c r="D29" s="62"/>
      <c r="E29" s="51"/>
      <c r="F29" s="51" t="str">
        <f t="shared" si="3"/>
        <v/>
      </c>
      <c r="G29" s="52"/>
      <c r="H29" s="52"/>
      <c r="I29" s="52"/>
      <c r="J29" s="10" t="str">
        <f t="shared" si="4"/>
        <v/>
      </c>
      <c r="K29" s="11" t="str">
        <f t="shared" si="5"/>
        <v/>
      </c>
      <c r="L29" s="42"/>
    </row>
    <row r="30" spans="1:12" ht="17.25" hidden="1" thickBot="1" x14ac:dyDescent="0.35">
      <c r="A30" s="42"/>
      <c r="B30" s="61"/>
      <c r="C30" s="62"/>
      <c r="D30" s="62"/>
      <c r="E30" s="51"/>
      <c r="F30" s="51" t="str">
        <f t="shared" si="3"/>
        <v/>
      </c>
      <c r="G30" s="52"/>
      <c r="H30" s="52"/>
      <c r="I30" s="52"/>
      <c r="J30" s="10" t="str">
        <f t="shared" si="4"/>
        <v/>
      </c>
      <c r="K30" s="11" t="str">
        <f t="shared" si="5"/>
        <v/>
      </c>
      <c r="L30" s="42"/>
    </row>
    <row r="31" spans="1:12" ht="17.25" hidden="1" thickBot="1" x14ac:dyDescent="0.35">
      <c r="A31" s="42"/>
      <c r="B31" s="61"/>
      <c r="C31" s="62"/>
      <c r="D31" s="62"/>
      <c r="E31" s="51"/>
      <c r="F31" s="51" t="str">
        <f t="shared" si="3"/>
        <v/>
      </c>
      <c r="G31" s="52"/>
      <c r="H31" s="52"/>
      <c r="I31" s="52"/>
      <c r="J31" s="10" t="str">
        <f t="shared" si="4"/>
        <v/>
      </c>
      <c r="K31" s="11" t="str">
        <f t="shared" si="5"/>
        <v/>
      </c>
      <c r="L31" s="42"/>
    </row>
    <row r="32" spans="1:12" ht="17.25" hidden="1" thickBot="1" x14ac:dyDescent="0.35">
      <c r="A32" s="42"/>
      <c r="B32" s="61"/>
      <c r="C32" s="62"/>
      <c r="D32" s="62"/>
      <c r="E32" s="51"/>
      <c r="F32" s="51" t="str">
        <f t="shared" si="3"/>
        <v/>
      </c>
      <c r="G32" s="52"/>
      <c r="H32" s="52"/>
      <c r="I32" s="52"/>
      <c r="J32" s="10" t="str">
        <f t="shared" si="4"/>
        <v/>
      </c>
      <c r="K32" s="11" t="str">
        <f t="shared" si="5"/>
        <v/>
      </c>
      <c r="L32" s="42"/>
    </row>
    <row r="33" spans="1:12" ht="17.25" hidden="1" thickBot="1" x14ac:dyDescent="0.35">
      <c r="A33" s="42"/>
      <c r="B33" s="61"/>
      <c r="C33" s="62"/>
      <c r="D33" s="62"/>
      <c r="E33" s="51"/>
      <c r="F33" s="51" t="str">
        <f t="shared" si="3"/>
        <v/>
      </c>
      <c r="G33" s="52"/>
      <c r="H33" s="52"/>
      <c r="I33" s="52"/>
      <c r="J33" s="10" t="str">
        <f t="shared" si="4"/>
        <v/>
      </c>
      <c r="K33" s="11" t="str">
        <f t="shared" si="5"/>
        <v/>
      </c>
      <c r="L33" s="42"/>
    </row>
    <row r="34" spans="1:12" ht="17.25" hidden="1" thickBot="1" x14ac:dyDescent="0.35">
      <c r="A34" s="42"/>
      <c r="B34" s="61"/>
      <c r="C34" s="62"/>
      <c r="D34" s="62"/>
      <c r="E34" s="51"/>
      <c r="F34" s="51" t="str">
        <f t="shared" si="3"/>
        <v/>
      </c>
      <c r="G34" s="52"/>
      <c r="H34" s="52"/>
      <c r="I34" s="52"/>
      <c r="J34" s="10" t="str">
        <f t="shared" si="4"/>
        <v/>
      </c>
      <c r="K34" s="11" t="str">
        <f t="shared" si="5"/>
        <v/>
      </c>
      <c r="L34" s="42"/>
    </row>
    <row r="35" spans="1:12" ht="17.25" hidden="1" thickBot="1" x14ac:dyDescent="0.35">
      <c r="A35" s="42"/>
      <c r="B35" s="61"/>
      <c r="C35" s="62"/>
      <c r="D35" s="62"/>
      <c r="E35" s="51"/>
      <c r="F35" s="51" t="str">
        <f t="shared" si="3"/>
        <v/>
      </c>
      <c r="G35" s="52"/>
      <c r="H35" s="52"/>
      <c r="I35" s="52"/>
      <c r="J35" s="10" t="str">
        <f t="shared" si="4"/>
        <v/>
      </c>
      <c r="K35" s="11" t="str">
        <f t="shared" si="5"/>
        <v/>
      </c>
      <c r="L35" s="42"/>
    </row>
    <row r="36" spans="1:12" ht="17.25" hidden="1" thickBot="1" x14ac:dyDescent="0.35">
      <c r="A36" s="42"/>
      <c r="B36" s="61"/>
      <c r="C36" s="62"/>
      <c r="D36" s="62"/>
      <c r="E36" s="51"/>
      <c r="F36" s="51" t="str">
        <f t="shared" si="3"/>
        <v/>
      </c>
      <c r="G36" s="52"/>
      <c r="H36" s="52"/>
      <c r="I36" s="52"/>
      <c r="J36" s="10" t="str">
        <f t="shared" si="4"/>
        <v/>
      </c>
      <c r="K36" s="11" t="str">
        <f t="shared" si="5"/>
        <v/>
      </c>
      <c r="L36" s="42"/>
    </row>
    <row r="37" spans="1:12" ht="17.25" hidden="1" thickBot="1" x14ac:dyDescent="0.35">
      <c r="A37" s="42"/>
      <c r="B37" s="61"/>
      <c r="C37" s="62"/>
      <c r="D37" s="62"/>
      <c r="E37" s="51"/>
      <c r="F37" s="51" t="str">
        <f t="shared" si="3"/>
        <v/>
      </c>
      <c r="G37" s="52"/>
      <c r="H37" s="52"/>
      <c r="I37" s="52"/>
      <c r="J37" s="10" t="str">
        <f t="shared" si="4"/>
        <v/>
      </c>
      <c r="K37" s="11" t="str">
        <f t="shared" si="5"/>
        <v/>
      </c>
      <c r="L37" s="42"/>
    </row>
    <row r="38" spans="1:12" ht="17.25" hidden="1" thickBot="1" x14ac:dyDescent="0.35">
      <c r="A38" s="42"/>
      <c r="B38" s="61"/>
      <c r="C38" s="62"/>
      <c r="D38" s="62"/>
      <c r="E38" s="51"/>
      <c r="F38" s="51" t="str">
        <f t="shared" si="3"/>
        <v/>
      </c>
      <c r="G38" s="52"/>
      <c r="H38" s="52"/>
      <c r="I38" s="52"/>
      <c r="J38" s="10" t="str">
        <f t="shared" si="4"/>
        <v/>
      </c>
      <c r="K38" s="11" t="str">
        <f t="shared" si="5"/>
        <v/>
      </c>
      <c r="L38" s="42"/>
    </row>
    <row r="39" spans="1:12" ht="17.25" hidden="1" thickBot="1" x14ac:dyDescent="0.35">
      <c r="A39" s="42"/>
      <c r="B39" s="61"/>
      <c r="C39" s="62"/>
      <c r="D39" s="62"/>
      <c r="E39" s="51"/>
      <c r="F39" s="51" t="str">
        <f t="shared" si="3"/>
        <v/>
      </c>
      <c r="G39" s="52"/>
      <c r="H39" s="52"/>
      <c r="I39" s="52"/>
      <c r="J39" s="10" t="str">
        <f t="shared" si="4"/>
        <v/>
      </c>
      <c r="K39" s="11" t="str">
        <f t="shared" si="5"/>
        <v/>
      </c>
      <c r="L39" s="42"/>
    </row>
    <row r="40" spans="1:12" ht="17.25" hidden="1" thickBot="1" x14ac:dyDescent="0.35">
      <c r="A40" s="42"/>
      <c r="B40" s="61"/>
      <c r="C40" s="62"/>
      <c r="D40" s="62"/>
      <c r="E40" s="51"/>
      <c r="F40" s="51" t="str">
        <f t="shared" si="3"/>
        <v/>
      </c>
      <c r="G40" s="52"/>
      <c r="H40" s="52"/>
      <c r="I40" s="52"/>
      <c r="J40" s="10" t="str">
        <f t="shared" si="4"/>
        <v/>
      </c>
      <c r="K40" s="11" t="str">
        <f t="shared" si="5"/>
        <v/>
      </c>
      <c r="L40" s="42"/>
    </row>
    <row r="41" spans="1:12" ht="17.25" hidden="1" thickBot="1" x14ac:dyDescent="0.35">
      <c r="A41" s="42"/>
      <c r="B41" s="61"/>
      <c r="C41" s="62"/>
      <c r="D41" s="62"/>
      <c r="E41" s="51"/>
      <c r="F41" s="51" t="str">
        <f t="shared" si="3"/>
        <v/>
      </c>
      <c r="G41" s="52"/>
      <c r="H41" s="52"/>
      <c r="I41" s="52"/>
      <c r="J41" s="10" t="str">
        <f t="shared" si="4"/>
        <v/>
      </c>
      <c r="K41" s="11" t="str">
        <f t="shared" si="5"/>
        <v/>
      </c>
      <c r="L41" s="42"/>
    </row>
    <row r="42" spans="1:12" ht="17.25" hidden="1" thickBot="1" x14ac:dyDescent="0.35">
      <c r="A42" s="42"/>
      <c r="B42" s="61"/>
      <c r="C42" s="62"/>
      <c r="D42" s="62"/>
      <c r="E42" s="51"/>
      <c r="F42" s="51" t="str">
        <f t="shared" si="3"/>
        <v/>
      </c>
      <c r="G42" s="52"/>
      <c r="H42" s="52"/>
      <c r="I42" s="52"/>
      <c r="J42" s="10" t="str">
        <f t="shared" si="4"/>
        <v/>
      </c>
      <c r="K42" s="11" t="str">
        <f t="shared" si="5"/>
        <v/>
      </c>
      <c r="L42" s="42"/>
    </row>
    <row r="43" spans="1:12" ht="17.25" hidden="1" thickBot="1" x14ac:dyDescent="0.35">
      <c r="A43" s="42"/>
      <c r="B43" s="61"/>
      <c r="C43" s="62"/>
      <c r="D43" s="62"/>
      <c r="E43" s="51"/>
      <c r="F43" s="51" t="str">
        <f t="shared" si="3"/>
        <v/>
      </c>
      <c r="G43" s="52"/>
      <c r="H43" s="52"/>
      <c r="I43" s="52"/>
      <c r="J43" s="10" t="str">
        <f t="shared" si="4"/>
        <v/>
      </c>
      <c r="K43" s="11" t="str">
        <f t="shared" si="5"/>
        <v/>
      </c>
      <c r="L43" s="42"/>
    </row>
    <row r="44" spans="1:12" ht="17.25" hidden="1" thickBot="1" x14ac:dyDescent="0.35">
      <c r="A44" s="42"/>
      <c r="B44" s="61"/>
      <c r="C44" s="62"/>
      <c r="D44" s="62"/>
      <c r="E44" s="51"/>
      <c r="F44" s="51" t="str">
        <f t="shared" si="3"/>
        <v/>
      </c>
      <c r="G44" s="52"/>
      <c r="H44" s="52"/>
      <c r="I44" s="52"/>
      <c r="J44" s="10" t="str">
        <f t="shared" si="4"/>
        <v/>
      </c>
      <c r="K44" s="11" t="str">
        <f t="shared" si="5"/>
        <v/>
      </c>
      <c r="L44" s="42"/>
    </row>
    <row r="45" spans="1:12" ht="17.25" hidden="1" thickBot="1" x14ac:dyDescent="0.35">
      <c r="A45" s="42"/>
      <c r="B45" s="61"/>
      <c r="C45" s="62"/>
      <c r="D45" s="62"/>
      <c r="E45" s="51"/>
      <c r="F45" s="51" t="str">
        <f t="shared" si="3"/>
        <v/>
      </c>
      <c r="G45" s="52"/>
      <c r="H45" s="52"/>
      <c r="I45" s="52"/>
      <c r="J45" s="10" t="str">
        <f t="shared" si="4"/>
        <v/>
      </c>
      <c r="K45" s="11" t="str">
        <f t="shared" si="5"/>
        <v/>
      </c>
      <c r="L45" s="42"/>
    </row>
    <row r="46" spans="1:12" ht="17.25" hidden="1" thickBot="1" x14ac:dyDescent="0.35">
      <c r="A46" s="42"/>
      <c r="B46" s="61"/>
      <c r="C46" s="62"/>
      <c r="D46" s="62"/>
      <c r="E46" s="51"/>
      <c r="F46" s="51" t="str">
        <f t="shared" si="3"/>
        <v/>
      </c>
      <c r="G46" s="52"/>
      <c r="H46" s="52"/>
      <c r="I46" s="52"/>
      <c r="J46" s="10" t="str">
        <f t="shared" si="4"/>
        <v/>
      </c>
      <c r="K46" s="11" t="str">
        <f t="shared" si="5"/>
        <v/>
      </c>
      <c r="L46" s="42"/>
    </row>
    <row r="47" spans="1:12" ht="17.25" hidden="1" thickBot="1" x14ac:dyDescent="0.35">
      <c r="A47" s="42"/>
      <c r="B47" s="61"/>
      <c r="C47" s="62"/>
      <c r="D47" s="62"/>
      <c r="E47" s="51"/>
      <c r="F47" s="51" t="str">
        <f t="shared" si="3"/>
        <v/>
      </c>
      <c r="G47" s="52"/>
      <c r="H47" s="52"/>
      <c r="I47" s="52"/>
      <c r="J47" s="10" t="str">
        <f t="shared" si="4"/>
        <v/>
      </c>
      <c r="K47" s="11" t="str">
        <f t="shared" si="5"/>
        <v/>
      </c>
      <c r="L47" s="42"/>
    </row>
    <row r="48" spans="1:12" ht="17.25" hidden="1" thickBot="1" x14ac:dyDescent="0.35">
      <c r="A48" s="42"/>
      <c r="B48" s="63"/>
      <c r="C48" s="64"/>
      <c r="D48" s="64"/>
      <c r="E48" s="55"/>
      <c r="F48" s="55" t="str">
        <f t="shared" si="3"/>
        <v/>
      </c>
      <c r="G48" s="56"/>
      <c r="H48" s="56"/>
      <c r="I48" s="56"/>
      <c r="J48" s="12" t="str">
        <f t="shared" si="4"/>
        <v/>
      </c>
      <c r="K48" s="13" t="str">
        <f t="shared" si="5"/>
        <v/>
      </c>
      <c r="L48" s="42"/>
    </row>
    <row r="49" spans="1:12" ht="17.25" thickBot="1" x14ac:dyDescent="0.35">
      <c r="A49" s="42"/>
      <c r="B49" s="68" t="s">
        <v>10</v>
      </c>
      <c r="C49" s="69">
        <f>SUM(C8:C48)</f>
        <v>0</v>
      </c>
      <c r="D49" s="69">
        <f>SUM(D8:D27)</f>
        <v>0</v>
      </c>
      <c r="E49" s="70">
        <f>SUM(E8:E27)</f>
        <v>0</v>
      </c>
      <c r="F49" s="70">
        <f>IF(SUM(F8:F48)&gt;(28800000-Firma!G18),28800000-Firma!G18,SUM(F8:F48))</f>
        <v>0</v>
      </c>
      <c r="G49" s="71">
        <f t="shared" ref="G49:H49" si="6">SUM(G8:G48)</f>
        <v>0</v>
      </c>
      <c r="H49" s="71">
        <f t="shared" si="6"/>
        <v>0</v>
      </c>
      <c r="I49" s="71" t="str">
        <f>IF(SUM(I8:I27)=0,"",AVERAGE(I8:I27))</f>
        <v/>
      </c>
      <c r="J49" s="6">
        <f>SUM(J8:J48)</f>
        <v>0</v>
      </c>
      <c r="K49" s="7">
        <f>SUM(K8:K48)</f>
        <v>0</v>
      </c>
      <c r="L49" s="42"/>
    </row>
    <row r="50" spans="1:12" x14ac:dyDescent="0.3">
      <c r="A50" s="42"/>
      <c r="B50" s="42"/>
      <c r="C50" s="42"/>
      <c r="D50" s="42"/>
      <c r="E50" s="42"/>
      <c r="F50" s="57"/>
      <c r="G50" s="58"/>
      <c r="H50" s="58"/>
      <c r="I50" s="58"/>
      <c r="J50" s="58"/>
      <c r="K50" s="58"/>
      <c r="L50" s="42"/>
    </row>
    <row r="51" spans="1:12" ht="17.25" hidden="1" customHeight="1" x14ac:dyDescent="0.3"/>
  </sheetData>
  <sheetProtection algorithmName="SHA-512" hashValue="cwtGPJhGlurRU1wPq5Zf6QcaQlRNrnQnJjX8dqaVxCobAhGDpeVddg4+5YNtP4hze+9sRPKPfyyATPaJ4nEPsA==" saltValue="ns+BeIyHnN8EPlgFe3omx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9436-FDCF-4EA7-AF56-F6660958C45E}">
  <dimension ref="A1:K50"/>
  <sheetViews>
    <sheetView workbookViewId="0">
      <selection activeCell="F8" sqref="F8:G9"/>
    </sheetView>
  </sheetViews>
  <sheetFormatPr defaultColWidth="0" defaultRowHeight="16.5" zeroHeight="1" x14ac:dyDescent="0.3"/>
  <cols>
    <col min="1" max="1" width="9.140625" style="1" customWidth="1"/>
    <col min="2" max="2" width="60.85546875" style="1" customWidth="1"/>
    <col min="3" max="8" width="20.7109375" style="1" customWidth="1"/>
    <col min="9" max="9" width="26.42578125" style="1" customWidth="1"/>
    <col min="10" max="10" width="21.28515625" style="1" customWidth="1"/>
    <col min="11" max="11" width="9.140625" style="1" customWidth="1"/>
    <col min="12" max="16384" width="9.140625" style="1" hidden="1"/>
  </cols>
  <sheetData>
    <row r="1" spans="1:1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6.25" x14ac:dyDescent="0.45">
      <c r="A2" s="42"/>
      <c r="B2" s="38" t="s">
        <v>11</v>
      </c>
      <c r="C2" s="38"/>
      <c r="D2" s="38"/>
      <c r="E2" s="38"/>
      <c r="F2" s="42"/>
      <c r="G2" s="42"/>
      <c r="H2" s="42"/>
      <c r="I2" s="42"/>
      <c r="J2" s="42"/>
      <c r="K2" s="42"/>
    </row>
    <row r="3" spans="1:1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3">
      <c r="A4" s="42"/>
      <c r="B4" s="40" t="s">
        <v>4</v>
      </c>
      <c r="C4" s="40"/>
      <c r="D4" s="40"/>
      <c r="E4" s="40"/>
      <c r="F4" s="41"/>
      <c r="G4" s="42" t="s">
        <v>2</v>
      </c>
      <c r="H4" s="42"/>
      <c r="I4" s="42"/>
      <c r="J4" s="42"/>
      <c r="K4" s="42"/>
    </row>
    <row r="5" spans="1:11" x14ac:dyDescent="0.3">
      <c r="A5" s="42"/>
      <c r="B5" s="42"/>
      <c r="C5" s="42"/>
      <c r="D5" s="42"/>
      <c r="E5" s="42"/>
      <c r="F5" s="43"/>
      <c r="G5" s="42" t="s">
        <v>3</v>
      </c>
      <c r="H5" s="42"/>
      <c r="I5" s="42"/>
      <c r="J5" s="42"/>
      <c r="K5" s="42"/>
    </row>
    <row r="6" spans="1:11" ht="17.25" thickBot="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66.75" thickBot="1" x14ac:dyDescent="0.35">
      <c r="A7" s="42"/>
      <c r="B7" s="44" t="s">
        <v>14</v>
      </c>
      <c r="C7" s="45" t="s">
        <v>33</v>
      </c>
      <c r="D7" s="45" t="s">
        <v>42</v>
      </c>
      <c r="E7" s="46" t="s">
        <v>15</v>
      </c>
      <c r="F7" s="46" t="s">
        <v>16</v>
      </c>
      <c r="G7" s="46" t="s">
        <v>43</v>
      </c>
      <c r="H7" s="46" t="s">
        <v>19</v>
      </c>
      <c r="I7" s="46" t="s">
        <v>17</v>
      </c>
      <c r="J7" s="47" t="s">
        <v>18</v>
      </c>
      <c r="K7" s="42"/>
    </row>
    <row r="8" spans="1:11" x14ac:dyDescent="0.3">
      <c r="A8" s="42"/>
      <c r="B8" s="59" t="s">
        <v>12</v>
      </c>
      <c r="C8" s="60"/>
      <c r="D8" s="48" t="str">
        <f>IF(C8=0,"",IF(C8&lt;=7250000,(C8-2750000),(7250000-2750000)))</f>
        <v/>
      </c>
      <c r="E8" s="48" t="str">
        <f>IF(C8=0,"",IF(C8&lt;=7250000,(C8-2750000)*Firma!$R$12,(7250000-2750000)*Firma!$R$12))</f>
        <v/>
      </c>
      <c r="F8" s="65"/>
      <c r="G8" s="65"/>
      <c r="H8" s="66"/>
      <c r="I8" s="8" t="str">
        <f>IF(OR(G8=0,H8=0),"",(2.78-H8)*G8)</f>
        <v/>
      </c>
      <c r="J8" s="9" t="str">
        <f>IF(G8=0,"",G8*2.78*0.000267)</f>
        <v/>
      </c>
      <c r="K8" s="42"/>
    </row>
    <row r="9" spans="1:11" x14ac:dyDescent="0.3">
      <c r="A9" s="42"/>
      <c r="B9" s="61" t="s">
        <v>13</v>
      </c>
      <c r="C9" s="62"/>
      <c r="D9" s="51" t="str">
        <f t="shared" ref="D9:D27" si="0">IF(C9=0,"",IF(C9&lt;=7250000,(C9-2750000),(7250000-2750000)))</f>
        <v/>
      </c>
      <c r="E9" s="51" t="str">
        <f>IF(C9=0,"",IF(C9&lt;=7250000,(C9-2750000)*Firma!$R$12,(7250000-2750000)*Firma!$R$12))</f>
        <v/>
      </c>
      <c r="F9" s="67"/>
      <c r="G9" s="67"/>
      <c r="H9" s="67"/>
      <c r="I9" s="10" t="str">
        <f t="shared" ref="I9:I27" si="1">IF(OR(G9=0,H9=0),"",(2.78-H9)*G9)</f>
        <v/>
      </c>
      <c r="J9" s="11" t="str">
        <f t="shared" ref="J9:J27" si="2">IF(G9=0,"",G9*2.78*0.000267)</f>
        <v/>
      </c>
      <c r="K9" s="42"/>
    </row>
    <row r="10" spans="1:11" x14ac:dyDescent="0.3">
      <c r="A10" s="42"/>
      <c r="B10" s="61"/>
      <c r="C10" s="62"/>
      <c r="D10" s="51" t="str">
        <f t="shared" si="0"/>
        <v/>
      </c>
      <c r="E10" s="51" t="str">
        <f>IF(C10=0,"",IF(C10&lt;=7250000,(C10-2750000)*Firma!$R$12,(7250000-2750000)*Firma!$R$12))</f>
        <v/>
      </c>
      <c r="F10" s="67"/>
      <c r="G10" s="67"/>
      <c r="H10" s="67"/>
      <c r="I10" s="10" t="str">
        <f t="shared" si="1"/>
        <v/>
      </c>
      <c r="J10" s="11" t="str">
        <f t="shared" si="2"/>
        <v/>
      </c>
      <c r="K10" s="42"/>
    </row>
    <row r="11" spans="1:11" x14ac:dyDescent="0.3">
      <c r="A11" s="42"/>
      <c r="B11" s="61"/>
      <c r="C11" s="62"/>
      <c r="D11" s="51" t="str">
        <f t="shared" si="0"/>
        <v/>
      </c>
      <c r="E11" s="51" t="str">
        <f>IF(C11=0,"",IF(C11&lt;=7250000,(C11-2750000)*Firma!$R$12,(7250000-2750000)*Firma!$R$12))</f>
        <v/>
      </c>
      <c r="F11" s="67"/>
      <c r="G11" s="67"/>
      <c r="H11" s="67"/>
      <c r="I11" s="10" t="str">
        <f t="shared" si="1"/>
        <v/>
      </c>
      <c r="J11" s="11" t="str">
        <f t="shared" si="2"/>
        <v/>
      </c>
      <c r="K11" s="42"/>
    </row>
    <row r="12" spans="1:11" x14ac:dyDescent="0.3">
      <c r="A12" s="42"/>
      <c r="B12" s="61"/>
      <c r="C12" s="62"/>
      <c r="D12" s="51" t="str">
        <f t="shared" si="0"/>
        <v/>
      </c>
      <c r="E12" s="51" t="str">
        <f>IF(C12=0,"",IF(C12&lt;=7250000,(C12-2750000)*Firma!$R$12,(7250000-2750000)*Firma!$R$12))</f>
        <v/>
      </c>
      <c r="F12" s="67"/>
      <c r="G12" s="67"/>
      <c r="H12" s="67"/>
      <c r="I12" s="10" t="str">
        <f t="shared" si="1"/>
        <v/>
      </c>
      <c r="J12" s="11" t="str">
        <f t="shared" si="2"/>
        <v/>
      </c>
      <c r="K12" s="42"/>
    </row>
    <row r="13" spans="1:11" x14ac:dyDescent="0.3">
      <c r="A13" s="42"/>
      <c r="B13" s="61"/>
      <c r="C13" s="62"/>
      <c r="D13" s="51" t="str">
        <f t="shared" si="0"/>
        <v/>
      </c>
      <c r="E13" s="51" t="str">
        <f>IF(C13=0,"",IF(C13&lt;=7250000,(C13-2750000)*Firma!$R$12,(7250000-2750000)*Firma!$R$12))</f>
        <v/>
      </c>
      <c r="F13" s="67"/>
      <c r="G13" s="67"/>
      <c r="H13" s="67"/>
      <c r="I13" s="10" t="str">
        <f t="shared" si="1"/>
        <v/>
      </c>
      <c r="J13" s="11" t="str">
        <f t="shared" si="2"/>
        <v/>
      </c>
      <c r="K13" s="42"/>
    </row>
    <row r="14" spans="1:11" x14ac:dyDescent="0.3">
      <c r="A14" s="42"/>
      <c r="B14" s="61"/>
      <c r="C14" s="62"/>
      <c r="D14" s="51" t="str">
        <f t="shared" si="0"/>
        <v/>
      </c>
      <c r="E14" s="51" t="str">
        <f>IF(C14=0,"",IF(C14&lt;=7250000,(C14-2750000)*Firma!$R$12,(7250000-2750000)*Firma!$R$12))</f>
        <v/>
      </c>
      <c r="F14" s="67"/>
      <c r="G14" s="67"/>
      <c r="H14" s="67"/>
      <c r="I14" s="10" t="str">
        <f t="shared" si="1"/>
        <v/>
      </c>
      <c r="J14" s="11" t="str">
        <f t="shared" si="2"/>
        <v/>
      </c>
      <c r="K14" s="42"/>
    </row>
    <row r="15" spans="1:11" x14ac:dyDescent="0.3">
      <c r="A15" s="42"/>
      <c r="B15" s="61"/>
      <c r="C15" s="62"/>
      <c r="D15" s="51" t="str">
        <f t="shared" si="0"/>
        <v/>
      </c>
      <c r="E15" s="51" t="str">
        <f>IF(C15=0,"",IF(C15&lt;=7250000,(C15-2750000)*Firma!$R$12,(7250000-2750000)*Firma!$R$12))</f>
        <v/>
      </c>
      <c r="F15" s="67"/>
      <c r="G15" s="67"/>
      <c r="H15" s="67"/>
      <c r="I15" s="10" t="str">
        <f t="shared" si="1"/>
        <v/>
      </c>
      <c r="J15" s="11" t="str">
        <f t="shared" si="2"/>
        <v/>
      </c>
      <c r="K15" s="42"/>
    </row>
    <row r="16" spans="1:11" x14ac:dyDescent="0.3">
      <c r="A16" s="42"/>
      <c r="B16" s="61"/>
      <c r="C16" s="62"/>
      <c r="D16" s="51" t="str">
        <f t="shared" si="0"/>
        <v/>
      </c>
      <c r="E16" s="51" t="str">
        <f>IF(C16=0,"",IF(C16&lt;=7250000,(C16-2750000)*Firma!$R$12,(7250000-2750000)*Firma!$R$12))</f>
        <v/>
      </c>
      <c r="F16" s="67"/>
      <c r="G16" s="67"/>
      <c r="H16" s="67"/>
      <c r="I16" s="10" t="str">
        <f t="shared" si="1"/>
        <v/>
      </c>
      <c r="J16" s="11" t="str">
        <f t="shared" si="2"/>
        <v/>
      </c>
      <c r="K16" s="42"/>
    </row>
    <row r="17" spans="1:11" x14ac:dyDescent="0.3">
      <c r="A17" s="42"/>
      <c r="B17" s="61"/>
      <c r="C17" s="62"/>
      <c r="D17" s="51" t="str">
        <f t="shared" si="0"/>
        <v/>
      </c>
      <c r="E17" s="51" t="str">
        <f>IF(C17=0,"",IF(C17&lt;=7250000,(C17-2750000)*Firma!$R$12,(7250000-2750000)*Firma!$R$12))</f>
        <v/>
      </c>
      <c r="F17" s="67"/>
      <c r="G17" s="67"/>
      <c r="H17" s="67"/>
      <c r="I17" s="10" t="str">
        <f t="shared" si="1"/>
        <v/>
      </c>
      <c r="J17" s="11" t="str">
        <f t="shared" si="2"/>
        <v/>
      </c>
      <c r="K17" s="42"/>
    </row>
    <row r="18" spans="1:11" x14ac:dyDescent="0.3">
      <c r="A18" s="42"/>
      <c r="B18" s="61"/>
      <c r="C18" s="62"/>
      <c r="D18" s="51" t="str">
        <f t="shared" si="0"/>
        <v/>
      </c>
      <c r="E18" s="51" t="str">
        <f>IF(C18=0,"",IF(C18&lt;=7250000,(C18-2750000)*Firma!$R$12,(7250000-2750000)*Firma!$R$12))</f>
        <v/>
      </c>
      <c r="F18" s="67"/>
      <c r="G18" s="67"/>
      <c r="H18" s="67"/>
      <c r="I18" s="10" t="str">
        <f t="shared" si="1"/>
        <v/>
      </c>
      <c r="J18" s="11" t="str">
        <f t="shared" si="2"/>
        <v/>
      </c>
      <c r="K18" s="42"/>
    </row>
    <row r="19" spans="1:11" x14ac:dyDescent="0.3">
      <c r="A19" s="42"/>
      <c r="B19" s="61"/>
      <c r="C19" s="62"/>
      <c r="D19" s="51" t="str">
        <f t="shared" si="0"/>
        <v/>
      </c>
      <c r="E19" s="51" t="str">
        <f>IF(C19=0,"",IF(C19&lt;=7250000,(C19-2750000)*Firma!$R$12,(7250000-2750000)*Firma!$R$12))</f>
        <v/>
      </c>
      <c r="F19" s="67"/>
      <c r="G19" s="67"/>
      <c r="H19" s="67"/>
      <c r="I19" s="10" t="str">
        <f t="shared" si="1"/>
        <v/>
      </c>
      <c r="J19" s="11" t="str">
        <f t="shared" si="2"/>
        <v/>
      </c>
      <c r="K19" s="42"/>
    </row>
    <row r="20" spans="1:11" x14ac:dyDescent="0.3">
      <c r="A20" s="42"/>
      <c r="B20" s="61"/>
      <c r="C20" s="62"/>
      <c r="D20" s="51" t="str">
        <f t="shared" si="0"/>
        <v/>
      </c>
      <c r="E20" s="51" t="str">
        <f>IF(C20=0,"",IF(C20&lt;=7250000,(C20-2750000)*Firma!$R$12,(7250000-2750000)*Firma!$R$12))</f>
        <v/>
      </c>
      <c r="F20" s="67"/>
      <c r="G20" s="67"/>
      <c r="H20" s="67"/>
      <c r="I20" s="10" t="str">
        <f t="shared" si="1"/>
        <v/>
      </c>
      <c r="J20" s="11" t="str">
        <f t="shared" si="2"/>
        <v/>
      </c>
      <c r="K20" s="42"/>
    </row>
    <row r="21" spans="1:11" x14ac:dyDescent="0.3">
      <c r="A21" s="42"/>
      <c r="B21" s="61"/>
      <c r="C21" s="62"/>
      <c r="D21" s="51" t="str">
        <f t="shared" si="0"/>
        <v/>
      </c>
      <c r="E21" s="51" t="str">
        <f>IF(C21=0,"",IF(C21&lt;=7250000,(C21-2750000)*Firma!$R$12,(7250000-2750000)*Firma!$R$12))</f>
        <v/>
      </c>
      <c r="F21" s="67"/>
      <c r="G21" s="67"/>
      <c r="H21" s="67"/>
      <c r="I21" s="10" t="str">
        <f t="shared" si="1"/>
        <v/>
      </c>
      <c r="J21" s="11" t="str">
        <f t="shared" si="2"/>
        <v/>
      </c>
      <c r="K21" s="42"/>
    </row>
    <row r="22" spans="1:11" x14ac:dyDescent="0.3">
      <c r="A22" s="42"/>
      <c r="B22" s="61"/>
      <c r="C22" s="62"/>
      <c r="D22" s="51" t="str">
        <f t="shared" si="0"/>
        <v/>
      </c>
      <c r="E22" s="51" t="str">
        <f>IF(C22=0,"",IF(C22&lt;=7250000,(C22-2750000)*Firma!$R$12,(7250000-2750000)*Firma!$R$12))</f>
        <v/>
      </c>
      <c r="F22" s="67"/>
      <c r="G22" s="67"/>
      <c r="H22" s="67"/>
      <c r="I22" s="10" t="str">
        <f t="shared" si="1"/>
        <v/>
      </c>
      <c r="J22" s="11" t="str">
        <f t="shared" si="2"/>
        <v/>
      </c>
      <c r="K22" s="42"/>
    </row>
    <row r="23" spans="1:11" x14ac:dyDescent="0.3">
      <c r="A23" s="42"/>
      <c r="B23" s="61"/>
      <c r="C23" s="62"/>
      <c r="D23" s="51" t="str">
        <f t="shared" si="0"/>
        <v/>
      </c>
      <c r="E23" s="51" t="str">
        <f>IF(C23=0,"",IF(C23&lt;=7250000,(C23-2750000)*Firma!$R$12,(7250000-2750000)*Firma!$R$12))</f>
        <v/>
      </c>
      <c r="F23" s="67"/>
      <c r="G23" s="67"/>
      <c r="H23" s="67"/>
      <c r="I23" s="10" t="str">
        <f t="shared" si="1"/>
        <v/>
      </c>
      <c r="J23" s="11" t="str">
        <f t="shared" si="2"/>
        <v/>
      </c>
      <c r="K23" s="42"/>
    </row>
    <row r="24" spans="1:11" x14ac:dyDescent="0.3">
      <c r="A24" s="42"/>
      <c r="B24" s="61"/>
      <c r="C24" s="62"/>
      <c r="D24" s="51" t="str">
        <f t="shared" si="0"/>
        <v/>
      </c>
      <c r="E24" s="51" t="str">
        <f>IF(C24=0,"",IF(C24&lt;=7250000,(C24-2750000)*Firma!$R$12,(7250000-2750000)*Firma!$R$12))</f>
        <v/>
      </c>
      <c r="F24" s="67"/>
      <c r="G24" s="67"/>
      <c r="H24" s="67"/>
      <c r="I24" s="10" t="str">
        <f t="shared" si="1"/>
        <v/>
      </c>
      <c r="J24" s="11" t="str">
        <f t="shared" si="2"/>
        <v/>
      </c>
      <c r="K24" s="42"/>
    </row>
    <row r="25" spans="1:11" x14ac:dyDescent="0.3">
      <c r="A25" s="42"/>
      <c r="B25" s="61"/>
      <c r="C25" s="62"/>
      <c r="D25" s="51" t="str">
        <f t="shared" si="0"/>
        <v/>
      </c>
      <c r="E25" s="51" t="str">
        <f>IF(C25=0,"",IF(C25&lt;=7250000,(C25-2750000)*Firma!$R$12,(7250000-2750000)*Firma!$R$12))</f>
        <v/>
      </c>
      <c r="F25" s="67"/>
      <c r="G25" s="67"/>
      <c r="H25" s="67"/>
      <c r="I25" s="10" t="str">
        <f t="shared" si="1"/>
        <v/>
      </c>
      <c r="J25" s="11" t="str">
        <f t="shared" si="2"/>
        <v/>
      </c>
      <c r="K25" s="42"/>
    </row>
    <row r="26" spans="1:11" x14ac:dyDescent="0.3">
      <c r="A26" s="42"/>
      <c r="B26" s="61"/>
      <c r="C26" s="62"/>
      <c r="D26" s="51" t="str">
        <f t="shared" si="0"/>
        <v/>
      </c>
      <c r="E26" s="51" t="str">
        <f>IF(C26=0,"",IF(C26&lt;=7250000,(C26-2750000)*Firma!$R$12,(7250000-2750000)*Firma!$R$12))</f>
        <v/>
      </c>
      <c r="F26" s="67"/>
      <c r="G26" s="67"/>
      <c r="H26" s="67"/>
      <c r="I26" s="10" t="str">
        <f t="shared" si="1"/>
        <v/>
      </c>
      <c r="J26" s="11" t="str">
        <f t="shared" si="2"/>
        <v/>
      </c>
      <c r="K26" s="42"/>
    </row>
    <row r="27" spans="1:11" ht="17.25" thickBot="1" x14ac:dyDescent="0.35">
      <c r="A27" s="42"/>
      <c r="B27" s="61"/>
      <c r="C27" s="62"/>
      <c r="D27" s="51" t="str">
        <f t="shared" si="0"/>
        <v/>
      </c>
      <c r="E27" s="51" t="str">
        <f>IF(C27=0,"",IF(C27&lt;=7250000,(C27-2750000)*Firma!$R$12,(7250000-2750000)*Firma!$R$12))</f>
        <v/>
      </c>
      <c r="F27" s="67"/>
      <c r="G27" s="67"/>
      <c r="H27" s="67"/>
      <c r="I27" s="10" t="str">
        <f t="shared" si="1"/>
        <v/>
      </c>
      <c r="J27" s="11" t="str">
        <f t="shared" si="2"/>
        <v/>
      </c>
      <c r="K27" s="42"/>
    </row>
    <row r="28" spans="1:11" ht="17.25" hidden="1" thickBot="1" x14ac:dyDescent="0.35">
      <c r="A28" s="42"/>
      <c r="B28" s="49"/>
      <c r="C28" s="50"/>
      <c r="D28" s="51"/>
      <c r="E28" s="51" t="str">
        <f t="shared" ref="E28:E48" si="3">IF(C28=0,"",(C28-62000000)*0.3)</f>
        <v/>
      </c>
      <c r="F28" s="52"/>
      <c r="G28" s="52"/>
      <c r="H28" s="52"/>
      <c r="I28" s="10" t="str">
        <f t="shared" ref="I28:I48" si="4">IF(G28=0,"",(2.78-H28)*G28)</f>
        <v/>
      </c>
      <c r="J28" s="11" t="str">
        <f t="shared" ref="J28:J48" si="5">IF(G28=0,"",G28*2.78*0.00026)</f>
        <v/>
      </c>
      <c r="K28" s="42"/>
    </row>
    <row r="29" spans="1:11" ht="17.25" hidden="1" thickBot="1" x14ac:dyDescent="0.35">
      <c r="A29" s="42"/>
      <c r="B29" s="49"/>
      <c r="C29" s="50"/>
      <c r="D29" s="51"/>
      <c r="E29" s="51" t="str">
        <f t="shared" si="3"/>
        <v/>
      </c>
      <c r="F29" s="52"/>
      <c r="G29" s="52"/>
      <c r="H29" s="52"/>
      <c r="I29" s="10" t="str">
        <f t="shared" si="4"/>
        <v/>
      </c>
      <c r="J29" s="11" t="str">
        <f t="shared" si="5"/>
        <v/>
      </c>
      <c r="K29" s="42"/>
    </row>
    <row r="30" spans="1:11" ht="17.25" hidden="1" thickBot="1" x14ac:dyDescent="0.35">
      <c r="A30" s="42"/>
      <c r="B30" s="49"/>
      <c r="C30" s="50"/>
      <c r="D30" s="51"/>
      <c r="E30" s="51" t="str">
        <f t="shared" si="3"/>
        <v/>
      </c>
      <c r="F30" s="52"/>
      <c r="G30" s="52"/>
      <c r="H30" s="52"/>
      <c r="I30" s="10" t="str">
        <f t="shared" si="4"/>
        <v/>
      </c>
      <c r="J30" s="11" t="str">
        <f t="shared" si="5"/>
        <v/>
      </c>
      <c r="K30" s="42"/>
    </row>
    <row r="31" spans="1:11" ht="17.25" hidden="1" thickBot="1" x14ac:dyDescent="0.35">
      <c r="A31" s="42"/>
      <c r="B31" s="49"/>
      <c r="C31" s="50"/>
      <c r="D31" s="51"/>
      <c r="E31" s="51" t="str">
        <f t="shared" si="3"/>
        <v/>
      </c>
      <c r="F31" s="52"/>
      <c r="G31" s="52"/>
      <c r="H31" s="52"/>
      <c r="I31" s="10" t="str">
        <f t="shared" si="4"/>
        <v/>
      </c>
      <c r="J31" s="11" t="str">
        <f t="shared" si="5"/>
        <v/>
      </c>
      <c r="K31" s="42"/>
    </row>
    <row r="32" spans="1:11" ht="17.25" hidden="1" thickBot="1" x14ac:dyDescent="0.35">
      <c r="A32" s="42"/>
      <c r="B32" s="49"/>
      <c r="C32" s="50"/>
      <c r="D32" s="51"/>
      <c r="E32" s="51" t="str">
        <f t="shared" si="3"/>
        <v/>
      </c>
      <c r="F32" s="52"/>
      <c r="G32" s="52"/>
      <c r="H32" s="52"/>
      <c r="I32" s="10" t="str">
        <f t="shared" si="4"/>
        <v/>
      </c>
      <c r="J32" s="11" t="str">
        <f t="shared" si="5"/>
        <v/>
      </c>
      <c r="K32" s="42"/>
    </row>
    <row r="33" spans="1:11" ht="17.25" hidden="1" thickBot="1" x14ac:dyDescent="0.35">
      <c r="A33" s="42"/>
      <c r="B33" s="49"/>
      <c r="C33" s="50"/>
      <c r="D33" s="51"/>
      <c r="E33" s="51" t="str">
        <f t="shared" si="3"/>
        <v/>
      </c>
      <c r="F33" s="52"/>
      <c r="G33" s="52"/>
      <c r="H33" s="52"/>
      <c r="I33" s="10" t="str">
        <f t="shared" si="4"/>
        <v/>
      </c>
      <c r="J33" s="11" t="str">
        <f t="shared" si="5"/>
        <v/>
      </c>
      <c r="K33" s="42"/>
    </row>
    <row r="34" spans="1:11" ht="17.25" hidden="1" thickBot="1" x14ac:dyDescent="0.35">
      <c r="A34" s="42"/>
      <c r="B34" s="49"/>
      <c r="C34" s="50"/>
      <c r="D34" s="51"/>
      <c r="E34" s="51" t="str">
        <f t="shared" si="3"/>
        <v/>
      </c>
      <c r="F34" s="52"/>
      <c r="G34" s="52"/>
      <c r="H34" s="52"/>
      <c r="I34" s="10" t="str">
        <f t="shared" si="4"/>
        <v/>
      </c>
      <c r="J34" s="11" t="str">
        <f t="shared" si="5"/>
        <v/>
      </c>
      <c r="K34" s="42"/>
    </row>
    <row r="35" spans="1:11" ht="17.25" hidden="1" thickBot="1" x14ac:dyDescent="0.35">
      <c r="A35" s="42"/>
      <c r="B35" s="49"/>
      <c r="C35" s="50"/>
      <c r="D35" s="51"/>
      <c r="E35" s="51" t="str">
        <f t="shared" si="3"/>
        <v/>
      </c>
      <c r="F35" s="52"/>
      <c r="G35" s="52"/>
      <c r="H35" s="52"/>
      <c r="I35" s="10" t="str">
        <f t="shared" si="4"/>
        <v/>
      </c>
      <c r="J35" s="11" t="str">
        <f t="shared" si="5"/>
        <v/>
      </c>
      <c r="K35" s="42"/>
    </row>
    <row r="36" spans="1:11" ht="17.25" hidden="1" thickBot="1" x14ac:dyDescent="0.35">
      <c r="A36" s="42"/>
      <c r="B36" s="49"/>
      <c r="C36" s="50"/>
      <c r="D36" s="51"/>
      <c r="E36" s="51" t="str">
        <f t="shared" si="3"/>
        <v/>
      </c>
      <c r="F36" s="52"/>
      <c r="G36" s="52"/>
      <c r="H36" s="52"/>
      <c r="I36" s="10" t="str">
        <f t="shared" si="4"/>
        <v/>
      </c>
      <c r="J36" s="11" t="str">
        <f t="shared" si="5"/>
        <v/>
      </c>
      <c r="K36" s="42"/>
    </row>
    <row r="37" spans="1:11" ht="17.25" hidden="1" thickBot="1" x14ac:dyDescent="0.35">
      <c r="A37" s="42"/>
      <c r="B37" s="49"/>
      <c r="C37" s="50"/>
      <c r="D37" s="51"/>
      <c r="E37" s="51" t="str">
        <f t="shared" si="3"/>
        <v/>
      </c>
      <c r="F37" s="52"/>
      <c r="G37" s="52"/>
      <c r="H37" s="52"/>
      <c r="I37" s="10" t="str">
        <f t="shared" si="4"/>
        <v/>
      </c>
      <c r="J37" s="11" t="str">
        <f t="shared" si="5"/>
        <v/>
      </c>
      <c r="K37" s="42"/>
    </row>
    <row r="38" spans="1:11" ht="17.25" hidden="1" thickBot="1" x14ac:dyDescent="0.35">
      <c r="A38" s="42"/>
      <c r="B38" s="49"/>
      <c r="C38" s="50"/>
      <c r="D38" s="51"/>
      <c r="E38" s="51" t="str">
        <f t="shared" si="3"/>
        <v/>
      </c>
      <c r="F38" s="52"/>
      <c r="G38" s="52"/>
      <c r="H38" s="52"/>
      <c r="I38" s="10" t="str">
        <f t="shared" si="4"/>
        <v/>
      </c>
      <c r="J38" s="11" t="str">
        <f t="shared" si="5"/>
        <v/>
      </c>
      <c r="K38" s="42"/>
    </row>
    <row r="39" spans="1:11" ht="17.25" hidden="1" thickBot="1" x14ac:dyDescent="0.35">
      <c r="A39" s="42"/>
      <c r="B39" s="49"/>
      <c r="C39" s="50"/>
      <c r="D39" s="51"/>
      <c r="E39" s="51" t="str">
        <f t="shared" si="3"/>
        <v/>
      </c>
      <c r="F39" s="52"/>
      <c r="G39" s="52"/>
      <c r="H39" s="52"/>
      <c r="I39" s="10" t="str">
        <f t="shared" si="4"/>
        <v/>
      </c>
      <c r="J39" s="11" t="str">
        <f t="shared" si="5"/>
        <v/>
      </c>
      <c r="K39" s="42"/>
    </row>
    <row r="40" spans="1:11" ht="17.25" hidden="1" thickBot="1" x14ac:dyDescent="0.35">
      <c r="A40" s="42"/>
      <c r="B40" s="49"/>
      <c r="C40" s="50"/>
      <c r="D40" s="51"/>
      <c r="E40" s="51" t="str">
        <f t="shared" si="3"/>
        <v/>
      </c>
      <c r="F40" s="52"/>
      <c r="G40" s="52"/>
      <c r="H40" s="52"/>
      <c r="I40" s="10" t="str">
        <f t="shared" si="4"/>
        <v/>
      </c>
      <c r="J40" s="11" t="str">
        <f t="shared" si="5"/>
        <v/>
      </c>
      <c r="K40" s="42"/>
    </row>
    <row r="41" spans="1:11" ht="17.25" hidden="1" thickBot="1" x14ac:dyDescent="0.35">
      <c r="A41" s="42"/>
      <c r="B41" s="49"/>
      <c r="C41" s="50"/>
      <c r="D41" s="51"/>
      <c r="E41" s="51" t="str">
        <f t="shared" si="3"/>
        <v/>
      </c>
      <c r="F41" s="52"/>
      <c r="G41" s="52"/>
      <c r="H41" s="52"/>
      <c r="I41" s="10" t="str">
        <f t="shared" si="4"/>
        <v/>
      </c>
      <c r="J41" s="11" t="str">
        <f t="shared" si="5"/>
        <v/>
      </c>
      <c r="K41" s="42"/>
    </row>
    <row r="42" spans="1:11" ht="17.25" hidden="1" thickBot="1" x14ac:dyDescent="0.35">
      <c r="A42" s="42"/>
      <c r="B42" s="49"/>
      <c r="C42" s="50"/>
      <c r="D42" s="51"/>
      <c r="E42" s="51" t="str">
        <f t="shared" si="3"/>
        <v/>
      </c>
      <c r="F42" s="52"/>
      <c r="G42" s="52"/>
      <c r="H42" s="52"/>
      <c r="I42" s="10" t="str">
        <f t="shared" si="4"/>
        <v/>
      </c>
      <c r="J42" s="11" t="str">
        <f t="shared" si="5"/>
        <v/>
      </c>
      <c r="K42" s="42"/>
    </row>
    <row r="43" spans="1:11" ht="17.25" hidden="1" thickBot="1" x14ac:dyDescent="0.35">
      <c r="A43" s="42"/>
      <c r="B43" s="49"/>
      <c r="C43" s="50"/>
      <c r="D43" s="51"/>
      <c r="E43" s="51" t="str">
        <f t="shared" si="3"/>
        <v/>
      </c>
      <c r="F43" s="52"/>
      <c r="G43" s="52"/>
      <c r="H43" s="52"/>
      <c r="I43" s="10" t="str">
        <f t="shared" si="4"/>
        <v/>
      </c>
      <c r="J43" s="11" t="str">
        <f t="shared" si="5"/>
        <v/>
      </c>
      <c r="K43" s="42"/>
    </row>
    <row r="44" spans="1:11" ht="17.25" hidden="1" thickBot="1" x14ac:dyDescent="0.35">
      <c r="A44" s="42"/>
      <c r="B44" s="49"/>
      <c r="C44" s="50"/>
      <c r="D44" s="51"/>
      <c r="E44" s="51" t="str">
        <f t="shared" si="3"/>
        <v/>
      </c>
      <c r="F44" s="52"/>
      <c r="G44" s="52"/>
      <c r="H44" s="52"/>
      <c r="I44" s="10" t="str">
        <f t="shared" si="4"/>
        <v/>
      </c>
      <c r="J44" s="11" t="str">
        <f t="shared" si="5"/>
        <v/>
      </c>
      <c r="K44" s="42"/>
    </row>
    <row r="45" spans="1:11" ht="17.25" hidden="1" thickBot="1" x14ac:dyDescent="0.35">
      <c r="A45" s="42"/>
      <c r="B45" s="49"/>
      <c r="C45" s="50"/>
      <c r="D45" s="51"/>
      <c r="E45" s="51" t="str">
        <f t="shared" si="3"/>
        <v/>
      </c>
      <c r="F45" s="52"/>
      <c r="G45" s="52"/>
      <c r="H45" s="52"/>
      <c r="I45" s="10" t="str">
        <f t="shared" si="4"/>
        <v/>
      </c>
      <c r="J45" s="11" t="str">
        <f t="shared" si="5"/>
        <v/>
      </c>
      <c r="K45" s="42"/>
    </row>
    <row r="46" spans="1:11" ht="17.25" hidden="1" thickBot="1" x14ac:dyDescent="0.35">
      <c r="A46" s="42"/>
      <c r="B46" s="49"/>
      <c r="C46" s="50"/>
      <c r="D46" s="51"/>
      <c r="E46" s="51" t="str">
        <f t="shared" si="3"/>
        <v/>
      </c>
      <c r="F46" s="52"/>
      <c r="G46" s="52"/>
      <c r="H46" s="52"/>
      <c r="I46" s="10" t="str">
        <f t="shared" si="4"/>
        <v/>
      </c>
      <c r="J46" s="11" t="str">
        <f t="shared" si="5"/>
        <v/>
      </c>
      <c r="K46" s="42"/>
    </row>
    <row r="47" spans="1:11" ht="17.25" hidden="1" thickBot="1" x14ac:dyDescent="0.35">
      <c r="A47" s="42"/>
      <c r="B47" s="49"/>
      <c r="C47" s="50"/>
      <c r="D47" s="51"/>
      <c r="E47" s="51" t="str">
        <f t="shared" si="3"/>
        <v/>
      </c>
      <c r="F47" s="52"/>
      <c r="G47" s="52"/>
      <c r="H47" s="52"/>
      <c r="I47" s="10" t="str">
        <f t="shared" si="4"/>
        <v/>
      </c>
      <c r="J47" s="11" t="str">
        <f t="shared" si="5"/>
        <v/>
      </c>
      <c r="K47" s="42"/>
    </row>
    <row r="48" spans="1:11" ht="17.25" hidden="1" thickBot="1" x14ac:dyDescent="0.35">
      <c r="A48" s="42"/>
      <c r="B48" s="53"/>
      <c r="C48" s="54"/>
      <c r="D48" s="55"/>
      <c r="E48" s="55" t="str">
        <f t="shared" si="3"/>
        <v/>
      </c>
      <c r="F48" s="56"/>
      <c r="G48" s="56"/>
      <c r="H48" s="56"/>
      <c r="I48" s="12" t="str">
        <f t="shared" si="4"/>
        <v/>
      </c>
      <c r="J48" s="13" t="str">
        <f t="shared" si="5"/>
        <v/>
      </c>
      <c r="K48" s="42"/>
    </row>
    <row r="49" spans="1:11" ht="17.25" thickBot="1" x14ac:dyDescent="0.35">
      <c r="A49" s="42"/>
      <c r="B49" s="74" t="s">
        <v>10</v>
      </c>
      <c r="C49" s="70">
        <f>SUM(C8:C48)</f>
        <v>0</v>
      </c>
      <c r="D49" s="70">
        <f>SUM(D8:D48)</f>
        <v>0</v>
      </c>
      <c r="E49" s="70">
        <f>IF(SUM(E8:E48)&gt;(76800000-Firma!G20),76800000-Firma!G20,SUM(E8:E48))</f>
        <v>0</v>
      </c>
      <c r="F49" s="71">
        <f t="shared" ref="F49:G49" si="6">SUM(F8:F48)</f>
        <v>0</v>
      </c>
      <c r="G49" s="71">
        <f t="shared" si="6"/>
        <v>0</v>
      </c>
      <c r="H49" s="71" t="str">
        <f>IF(SUM(H8:H27)=0,"",AVERAGE(H8:H27))</f>
        <v/>
      </c>
      <c r="I49" s="72">
        <f>SUM(I8:I48)</f>
        <v>0</v>
      </c>
      <c r="J49" s="73">
        <f>SUM(J8:J48)</f>
        <v>0</v>
      </c>
      <c r="K49" s="42"/>
    </row>
    <row r="50" spans="1:11" x14ac:dyDescent="0.3">
      <c r="A50" s="42"/>
      <c r="B50" s="42"/>
      <c r="C50" s="42"/>
      <c r="D50" s="42"/>
      <c r="E50" s="57"/>
      <c r="F50" s="58"/>
      <c r="G50" s="58"/>
      <c r="H50" s="58"/>
      <c r="I50" s="58"/>
      <c r="J50" s="58"/>
      <c r="K50" s="42"/>
    </row>
  </sheetData>
  <sheetProtection algorithmName="SHA-512" hashValue="KQ3w1M97uSMKx+gQKnzSPOuzp/Wr6L5pwrSt1sHGv53MfMKLbSLfBBCj6aLMwYVgKpp2ItchUKMWEUHu8PbIkA==" saltValue="BdAm4yMTJl91lY/5xrhs4g==" spinCount="100000" sheet="1" objects="1" scenarios="1"/>
  <phoneticPr fontId="11" type="noConversion"/>
  <conditionalFormatting sqref="G56:H59">
    <cfRule type="containsText" dxfId="14" priority="4" operator="containsText" text="&gt; 205 km !!!">
      <formula>NOT(ISERROR(SEARCH("&gt; 205 km !!!",G56)))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49B5190C-886D-43F4-BE4D-E4A286958A91}">
            <xm:f>NOT(ISERROR(SEARCH("Překročena",G61)))</xm:f>
            <xm:f>"Překročena"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G61:H63</xm:sqref>
        </x14:conditionalFormatting>
        <x14:conditionalFormatting xmlns:xm="http://schemas.microsoft.com/office/excel/2006/main">
          <x14:cfRule type="containsText" priority="2" operator="containsText" id="{F53F08AE-2D4E-4C25-BEEC-A77A171B4154}">
            <xm:f>NOT(ISERROR(SEARCH("maximální",G64)))</xm:f>
            <xm:f>"maximální"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G64:H64</xm:sqref>
        </x14:conditionalFormatting>
        <x14:conditionalFormatting xmlns:xm="http://schemas.microsoft.com/office/excel/2006/main">
          <x14:cfRule type="containsText" priority="1" operator="containsText" id="{4CF00D45-BD88-456F-BD3E-619C3848E506}">
            <xm:f>NOT(ISERROR(SEARCH("délka trati",G65)))</xm:f>
            <xm:f>"délka trati"</xm:f>
            <x14:dxf>
              <font>
                <strike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G65:H65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7842-0BC5-4CC1-B9D1-6D03FBE4D8AC}">
  <dimension ref="A1:F41"/>
  <sheetViews>
    <sheetView workbookViewId="0">
      <selection activeCell="B14" sqref="B14"/>
    </sheetView>
  </sheetViews>
  <sheetFormatPr defaultColWidth="0" defaultRowHeight="16.5" zeroHeight="1" x14ac:dyDescent="0.3"/>
  <cols>
    <col min="1" max="1" width="9.140625" style="42" customWidth="1"/>
    <col min="2" max="2" width="60.85546875" style="42" customWidth="1"/>
    <col min="3" max="5" width="20.7109375" style="42" customWidth="1"/>
    <col min="6" max="6" width="3.140625" style="42" customWidth="1"/>
    <col min="7" max="16384" width="9.140625" style="1" hidden="1"/>
  </cols>
  <sheetData>
    <row r="1" spans="2:5" x14ac:dyDescent="0.3"/>
    <row r="2" spans="2:5" ht="26.25" x14ac:dyDescent="0.45">
      <c r="B2" s="38" t="s">
        <v>38</v>
      </c>
      <c r="C2" s="38"/>
      <c r="D2" s="38"/>
      <c r="E2" s="38"/>
    </row>
    <row r="3" spans="2:5" x14ac:dyDescent="0.3"/>
    <row r="4" spans="2:5" x14ac:dyDescent="0.3">
      <c r="B4" s="40" t="s">
        <v>4</v>
      </c>
      <c r="C4" s="41"/>
      <c r="D4" s="42" t="s">
        <v>2</v>
      </c>
    </row>
    <row r="5" spans="2:5" x14ac:dyDescent="0.3">
      <c r="C5" s="43"/>
      <c r="D5" s="42" t="s">
        <v>3</v>
      </c>
    </row>
    <row r="6" spans="2:5" ht="17.25" thickBot="1" x14ac:dyDescent="0.35"/>
    <row r="7" spans="2:5" ht="50.25" thickBot="1" x14ac:dyDescent="0.35">
      <c r="B7" s="44" t="s">
        <v>34</v>
      </c>
      <c r="C7" s="45" t="s">
        <v>39</v>
      </c>
      <c r="D7" s="45" t="s">
        <v>42</v>
      </c>
      <c r="E7" s="47" t="s">
        <v>41</v>
      </c>
    </row>
    <row r="8" spans="2:5" x14ac:dyDescent="0.3">
      <c r="B8" s="59" t="s">
        <v>35</v>
      </c>
      <c r="C8" s="60"/>
      <c r="D8" s="48" t="str">
        <f>IF(C8=0,"",IF(COUNT(C8)&lt;=(COUNT('N3'!$C$8:$C$27)+COUNT('N2'!$C$8:$C$27))/2,DS!C8,0))</f>
        <v/>
      </c>
      <c r="E8" s="75" t="str">
        <f>IF(C8=0,"",IF(D8&lt;1,0,IF(C8*0.3&gt;50000,50000,C8*0.3)))</f>
        <v/>
      </c>
    </row>
    <row r="9" spans="2:5" x14ac:dyDescent="0.3">
      <c r="B9" s="61" t="s">
        <v>36</v>
      </c>
      <c r="C9" s="62"/>
      <c r="D9" s="51" t="str">
        <f>IF(C9=0,"",IF(COUNT($C$8:C9)&lt;=(COUNT('N3'!$C$8:$C$27)+COUNT('N2'!$C$8:$C$27))/2,DS!C9,0))</f>
        <v/>
      </c>
      <c r="E9" s="76" t="str">
        <f t="shared" ref="E9:E17" si="0">IF(C9=0,"",IF(D9&lt;1,0,IF(C9*0.3&gt;50000,50000,C9*0.3)))</f>
        <v/>
      </c>
    </row>
    <row r="10" spans="2:5" x14ac:dyDescent="0.3">
      <c r="B10" s="61" t="s">
        <v>37</v>
      </c>
      <c r="C10" s="62"/>
      <c r="D10" s="51" t="str">
        <f>IF(C10=0,"",IF(COUNT($C$8:C10)&lt;=(COUNT('N3'!$C$8:$C$27)+COUNT('N2'!$C$8:$C$27))/2,DS!C10,0))</f>
        <v/>
      </c>
      <c r="E10" s="76" t="str">
        <f t="shared" si="0"/>
        <v/>
      </c>
    </row>
    <row r="11" spans="2:5" x14ac:dyDescent="0.3">
      <c r="B11" s="61"/>
      <c r="C11" s="62"/>
      <c r="D11" s="51" t="str">
        <f>IF(C11=0,"",IF(COUNT($C$8:C11)&lt;=(COUNT('N3'!$C$8:$C$27)+COUNT('N2'!$C$8:$C$27))/2,DS!C11,0))</f>
        <v/>
      </c>
      <c r="E11" s="76" t="str">
        <f t="shared" si="0"/>
        <v/>
      </c>
    </row>
    <row r="12" spans="2:5" x14ac:dyDescent="0.3">
      <c r="B12" s="61"/>
      <c r="C12" s="62"/>
      <c r="D12" s="51" t="str">
        <f>IF(C12=0,"",IF(COUNT($C$8:C12)&lt;=(COUNT('N3'!$C$8:$C$27)+COUNT('N2'!$C$8:$C$27))/2,DS!C12,0))</f>
        <v/>
      </c>
      <c r="E12" s="76" t="str">
        <f t="shared" si="0"/>
        <v/>
      </c>
    </row>
    <row r="13" spans="2:5" x14ac:dyDescent="0.3">
      <c r="B13" s="61"/>
      <c r="C13" s="62"/>
      <c r="D13" s="51" t="str">
        <f>IF(C13=0,"",IF(COUNT($C$8:C13)&lt;=(COUNT('N3'!$C$8:$C$27)+COUNT('N2'!$C$8:$C$27))/2,DS!C13,0))</f>
        <v/>
      </c>
      <c r="E13" s="76" t="str">
        <f t="shared" si="0"/>
        <v/>
      </c>
    </row>
    <row r="14" spans="2:5" x14ac:dyDescent="0.3">
      <c r="B14" s="61"/>
      <c r="C14" s="62"/>
      <c r="D14" s="51" t="str">
        <f>IF(C14=0,"",IF(COUNT($C$8:C14)&lt;=(COUNT('N3'!$C$8:$C$27)+COUNT('N2'!$C$8:$C$27))/2,DS!C14,0))</f>
        <v/>
      </c>
      <c r="E14" s="76" t="str">
        <f t="shared" si="0"/>
        <v/>
      </c>
    </row>
    <row r="15" spans="2:5" x14ac:dyDescent="0.3">
      <c r="B15" s="61"/>
      <c r="C15" s="62"/>
      <c r="D15" s="51" t="str">
        <f>IF(C15=0,"",IF(COUNT($C$8:C15)&lt;=(COUNT('N3'!$C$8:$C$27)+COUNT('N2'!$C$8:$C$27))/2,DS!C15,0))</f>
        <v/>
      </c>
      <c r="E15" s="76" t="str">
        <f t="shared" si="0"/>
        <v/>
      </c>
    </row>
    <row r="16" spans="2:5" x14ac:dyDescent="0.3">
      <c r="B16" s="61"/>
      <c r="C16" s="62"/>
      <c r="D16" s="51" t="str">
        <f>IF(C16=0,"",IF(COUNT($C$8:C16)&lt;=(COUNT('N3'!$C$8:$C$27)+COUNT('N2'!$C$8:$C$27))/2,DS!C16,0))</f>
        <v/>
      </c>
      <c r="E16" s="76" t="str">
        <f t="shared" si="0"/>
        <v/>
      </c>
    </row>
    <row r="17" spans="2:5" ht="17.25" thickBot="1" x14ac:dyDescent="0.35">
      <c r="B17" s="61"/>
      <c r="C17" s="62"/>
      <c r="D17" s="51" t="str">
        <f>IF(C17=0,"",IF(COUNT($C$8:C17)&lt;=(COUNT('N3'!$C$8:$C$27)+COUNT('N2'!$C$8:$C$27))/2,DS!C17,0))</f>
        <v/>
      </c>
      <c r="E17" s="76" t="str">
        <f t="shared" si="0"/>
        <v/>
      </c>
    </row>
    <row r="18" spans="2:5" ht="17.25" hidden="1" thickBot="1" x14ac:dyDescent="0.35">
      <c r="B18" s="49"/>
      <c r="C18" s="50"/>
      <c r="D18" s="51"/>
      <c r="E18" s="76" t="str">
        <f t="shared" ref="E18:E38" si="1">IF(C18=0,"",(C18-62000000)*0.3)</f>
        <v/>
      </c>
    </row>
    <row r="19" spans="2:5" ht="17.25" hidden="1" thickBot="1" x14ac:dyDescent="0.35">
      <c r="B19" s="49"/>
      <c r="C19" s="50"/>
      <c r="D19" s="51"/>
      <c r="E19" s="76" t="str">
        <f t="shared" si="1"/>
        <v/>
      </c>
    </row>
    <row r="20" spans="2:5" ht="17.25" hidden="1" thickBot="1" x14ac:dyDescent="0.35">
      <c r="B20" s="49"/>
      <c r="C20" s="50"/>
      <c r="D20" s="51"/>
      <c r="E20" s="76" t="str">
        <f t="shared" si="1"/>
        <v/>
      </c>
    </row>
    <row r="21" spans="2:5" ht="17.25" hidden="1" thickBot="1" x14ac:dyDescent="0.35">
      <c r="B21" s="49"/>
      <c r="C21" s="50"/>
      <c r="D21" s="51"/>
      <c r="E21" s="76" t="str">
        <f t="shared" si="1"/>
        <v/>
      </c>
    </row>
    <row r="22" spans="2:5" ht="17.25" hidden="1" thickBot="1" x14ac:dyDescent="0.35">
      <c r="B22" s="49"/>
      <c r="C22" s="50"/>
      <c r="D22" s="51"/>
      <c r="E22" s="76" t="str">
        <f t="shared" si="1"/>
        <v/>
      </c>
    </row>
    <row r="23" spans="2:5" ht="17.25" hidden="1" thickBot="1" x14ac:dyDescent="0.35">
      <c r="B23" s="49"/>
      <c r="C23" s="50"/>
      <c r="D23" s="51"/>
      <c r="E23" s="76" t="str">
        <f t="shared" si="1"/>
        <v/>
      </c>
    </row>
    <row r="24" spans="2:5" ht="17.25" hidden="1" thickBot="1" x14ac:dyDescent="0.35">
      <c r="B24" s="49"/>
      <c r="C24" s="50"/>
      <c r="D24" s="51"/>
      <c r="E24" s="76" t="str">
        <f t="shared" si="1"/>
        <v/>
      </c>
    </row>
    <row r="25" spans="2:5" ht="17.25" hidden="1" thickBot="1" x14ac:dyDescent="0.35">
      <c r="B25" s="49"/>
      <c r="C25" s="50"/>
      <c r="D25" s="51"/>
      <c r="E25" s="76" t="str">
        <f t="shared" si="1"/>
        <v/>
      </c>
    </row>
    <row r="26" spans="2:5" ht="17.25" hidden="1" thickBot="1" x14ac:dyDescent="0.35">
      <c r="B26" s="49"/>
      <c r="C26" s="50"/>
      <c r="D26" s="51"/>
      <c r="E26" s="76" t="str">
        <f t="shared" si="1"/>
        <v/>
      </c>
    </row>
    <row r="27" spans="2:5" ht="17.25" hidden="1" thickBot="1" x14ac:dyDescent="0.35">
      <c r="B27" s="49"/>
      <c r="C27" s="50"/>
      <c r="D27" s="51"/>
      <c r="E27" s="76" t="str">
        <f t="shared" si="1"/>
        <v/>
      </c>
    </row>
    <row r="28" spans="2:5" ht="17.25" hidden="1" thickBot="1" x14ac:dyDescent="0.35">
      <c r="B28" s="49"/>
      <c r="C28" s="50"/>
      <c r="D28" s="51"/>
      <c r="E28" s="76" t="str">
        <f t="shared" si="1"/>
        <v/>
      </c>
    </row>
    <row r="29" spans="2:5" ht="17.25" hidden="1" thickBot="1" x14ac:dyDescent="0.35">
      <c r="B29" s="49"/>
      <c r="C29" s="50"/>
      <c r="D29" s="51"/>
      <c r="E29" s="76" t="str">
        <f t="shared" si="1"/>
        <v/>
      </c>
    </row>
    <row r="30" spans="2:5" ht="17.25" hidden="1" thickBot="1" x14ac:dyDescent="0.35">
      <c r="B30" s="49"/>
      <c r="C30" s="50"/>
      <c r="D30" s="51"/>
      <c r="E30" s="76" t="str">
        <f t="shared" si="1"/>
        <v/>
      </c>
    </row>
    <row r="31" spans="2:5" ht="17.25" hidden="1" thickBot="1" x14ac:dyDescent="0.35">
      <c r="B31" s="49"/>
      <c r="C31" s="50"/>
      <c r="D31" s="51"/>
      <c r="E31" s="76" t="str">
        <f t="shared" si="1"/>
        <v/>
      </c>
    </row>
    <row r="32" spans="2:5" ht="17.25" hidden="1" thickBot="1" x14ac:dyDescent="0.35">
      <c r="B32" s="49"/>
      <c r="C32" s="50"/>
      <c r="D32" s="51"/>
      <c r="E32" s="76" t="str">
        <f t="shared" si="1"/>
        <v/>
      </c>
    </row>
    <row r="33" spans="2:5" ht="17.25" hidden="1" thickBot="1" x14ac:dyDescent="0.35">
      <c r="B33" s="49"/>
      <c r="C33" s="50"/>
      <c r="D33" s="51"/>
      <c r="E33" s="76" t="str">
        <f t="shared" si="1"/>
        <v/>
      </c>
    </row>
    <row r="34" spans="2:5" ht="17.25" hidden="1" thickBot="1" x14ac:dyDescent="0.35">
      <c r="B34" s="49"/>
      <c r="C34" s="50"/>
      <c r="D34" s="51"/>
      <c r="E34" s="76" t="str">
        <f t="shared" si="1"/>
        <v/>
      </c>
    </row>
    <row r="35" spans="2:5" ht="17.25" hidden="1" thickBot="1" x14ac:dyDescent="0.35">
      <c r="B35" s="49"/>
      <c r="C35" s="50"/>
      <c r="D35" s="51"/>
      <c r="E35" s="76" t="str">
        <f t="shared" si="1"/>
        <v/>
      </c>
    </row>
    <row r="36" spans="2:5" ht="17.25" hidden="1" thickBot="1" x14ac:dyDescent="0.35">
      <c r="B36" s="49"/>
      <c r="C36" s="50"/>
      <c r="D36" s="51"/>
      <c r="E36" s="76" t="str">
        <f t="shared" si="1"/>
        <v/>
      </c>
    </row>
    <row r="37" spans="2:5" ht="17.25" hidden="1" thickBot="1" x14ac:dyDescent="0.35">
      <c r="B37" s="49"/>
      <c r="C37" s="50"/>
      <c r="D37" s="51"/>
      <c r="E37" s="76" t="str">
        <f t="shared" si="1"/>
        <v/>
      </c>
    </row>
    <row r="38" spans="2:5" ht="17.25" hidden="1" thickBot="1" x14ac:dyDescent="0.35">
      <c r="B38" s="53"/>
      <c r="C38" s="54"/>
      <c r="D38" s="77"/>
      <c r="E38" s="78" t="str">
        <f t="shared" si="1"/>
        <v/>
      </c>
    </row>
    <row r="39" spans="2:5" ht="17.25" thickBot="1" x14ac:dyDescent="0.35">
      <c r="B39" s="74" t="s">
        <v>10</v>
      </c>
      <c r="C39" s="79">
        <f>SUM(C8:C38)</f>
        <v>0</v>
      </c>
      <c r="D39" s="80">
        <f>SUM(D8:D38)</f>
        <v>0</v>
      </c>
      <c r="E39" s="81">
        <f>IF(SUM(E8:E38)&gt;(300000*Firma!G16-Firma!G14),300000*Firma!G16-Firma!G14,SUM(E8:E38))</f>
        <v>0</v>
      </c>
    </row>
    <row r="40" spans="2:5" x14ac:dyDescent="0.3">
      <c r="E40" s="57"/>
    </row>
    <row r="41" spans="2:5" ht="17.25" hidden="1" customHeight="1" x14ac:dyDescent="0.3"/>
  </sheetData>
  <sheetProtection algorithmName="SHA-512" hashValue="SJ6nLo0eqQPscd0rODXnfCBx4yPMjQzvNNSF8EGXDiGKuGkNwZJ0DesVHy7RD+9fs3vMCo6NUZp0J56PA77zAA==" saltValue="4Kl3d8Vwkkiv2p1Y6ESNHA==" spinCount="100000" sheet="1" objects="1" scenarios="1"/>
  <phoneticPr fontId="11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52E2-71E8-48CA-9203-6F558EDC1ABE}">
  <dimension ref="A1:I79"/>
  <sheetViews>
    <sheetView workbookViewId="0">
      <selection activeCell="C29" sqref="C29"/>
    </sheetView>
  </sheetViews>
  <sheetFormatPr defaultColWidth="0" defaultRowHeight="16.5" zeroHeight="1" x14ac:dyDescent="0.3"/>
  <cols>
    <col min="1" max="1" width="9.140625" style="1" customWidth="1"/>
    <col min="2" max="2" width="60.85546875" style="1" customWidth="1"/>
    <col min="3" max="7" width="20.7109375" style="1" customWidth="1"/>
    <col min="8" max="8" width="26.42578125" style="1" hidden="1" customWidth="1"/>
    <col min="9" max="9" width="21.28515625" style="1" hidden="1" customWidth="1"/>
    <col min="10" max="16384" width="9.140625" style="1" hidden="1"/>
  </cols>
  <sheetData>
    <row r="1" spans="1:9" x14ac:dyDescent="0.3">
      <c r="A1" s="42"/>
      <c r="B1" s="42"/>
      <c r="C1" s="42"/>
      <c r="D1" s="42"/>
      <c r="E1" s="42"/>
      <c r="F1" s="42"/>
      <c r="G1" s="42"/>
    </row>
    <row r="2" spans="1:9" ht="26.25" x14ac:dyDescent="0.45">
      <c r="A2" s="42"/>
      <c r="B2" s="38" t="s">
        <v>54</v>
      </c>
      <c r="C2" s="38"/>
      <c r="D2" s="38"/>
      <c r="E2" s="42"/>
      <c r="F2" s="42"/>
      <c r="G2" s="42"/>
    </row>
    <row r="3" spans="1:9" x14ac:dyDescent="0.3">
      <c r="A3" s="42"/>
      <c r="B3" s="42"/>
      <c r="C3" s="42"/>
      <c r="D3" s="42"/>
      <c r="E3" s="42"/>
      <c r="F3" s="42"/>
      <c r="G3" s="42"/>
    </row>
    <row r="4" spans="1:9" x14ac:dyDescent="0.3">
      <c r="A4" s="42"/>
      <c r="B4" s="40" t="s">
        <v>4</v>
      </c>
      <c r="C4" s="40"/>
      <c r="D4" s="42"/>
      <c r="E4" s="42"/>
      <c r="F4" s="42"/>
      <c r="G4" s="42"/>
    </row>
    <row r="5" spans="1:9" x14ac:dyDescent="0.3">
      <c r="A5" s="42"/>
      <c r="B5" s="42"/>
      <c r="C5" s="42"/>
      <c r="D5" s="42"/>
      <c r="E5" s="43"/>
      <c r="F5" s="42" t="s">
        <v>78</v>
      </c>
      <c r="G5" s="42"/>
    </row>
    <row r="6" spans="1:9" ht="17.25" hidden="1" thickBot="1" x14ac:dyDescent="0.35">
      <c r="A6" s="42"/>
      <c r="B6" s="49"/>
      <c r="C6" s="50"/>
      <c r="D6" s="51" t="str">
        <f t="shared" ref="D6:D26" si="0">IF(C6=0,"",(C6-62000000)*0.3)</f>
        <v/>
      </c>
      <c r="E6" s="52"/>
      <c r="F6" s="52"/>
      <c r="G6" s="52"/>
      <c r="H6" s="10" t="str">
        <f t="shared" ref="H6:H26" si="1">IF(F6=0,"",(2.78-G6)*F6)</f>
        <v/>
      </c>
      <c r="I6" s="11" t="str">
        <f t="shared" ref="I6:I26" si="2">IF(F6=0,"",F6*2.78*0.00026)</f>
        <v/>
      </c>
    </row>
    <row r="7" spans="1:9" ht="17.25" hidden="1" thickBot="1" x14ac:dyDescent="0.35">
      <c r="A7" s="42"/>
      <c r="B7" s="49"/>
      <c r="C7" s="50"/>
      <c r="D7" s="51" t="str">
        <f t="shared" si="0"/>
        <v/>
      </c>
      <c r="E7" s="52"/>
      <c r="F7" s="52"/>
      <c r="G7" s="52"/>
      <c r="H7" s="10" t="str">
        <f t="shared" si="1"/>
        <v/>
      </c>
      <c r="I7" s="11" t="str">
        <f t="shared" si="2"/>
        <v/>
      </c>
    </row>
    <row r="8" spans="1:9" ht="17.25" hidden="1" thickBot="1" x14ac:dyDescent="0.35">
      <c r="A8" s="42"/>
      <c r="B8" s="49"/>
      <c r="C8" s="50"/>
      <c r="D8" s="51" t="str">
        <f t="shared" si="0"/>
        <v/>
      </c>
      <c r="E8" s="52"/>
      <c r="F8" s="52"/>
      <c r="G8" s="52"/>
      <c r="H8" s="10" t="str">
        <f t="shared" si="1"/>
        <v/>
      </c>
      <c r="I8" s="11" t="str">
        <f t="shared" si="2"/>
        <v/>
      </c>
    </row>
    <row r="9" spans="1:9" ht="17.25" hidden="1" thickBot="1" x14ac:dyDescent="0.35">
      <c r="A9" s="42"/>
      <c r="B9" s="49"/>
      <c r="C9" s="50"/>
      <c r="D9" s="51" t="str">
        <f t="shared" si="0"/>
        <v/>
      </c>
      <c r="E9" s="52"/>
      <c r="F9" s="52"/>
      <c r="G9" s="52"/>
      <c r="H9" s="10" t="str">
        <f t="shared" si="1"/>
        <v/>
      </c>
      <c r="I9" s="11" t="str">
        <f t="shared" si="2"/>
        <v/>
      </c>
    </row>
    <row r="10" spans="1:9" ht="17.25" hidden="1" thickBot="1" x14ac:dyDescent="0.35">
      <c r="A10" s="42"/>
      <c r="B10" s="49"/>
      <c r="C10" s="50"/>
      <c r="D10" s="51" t="str">
        <f t="shared" si="0"/>
        <v/>
      </c>
      <c r="E10" s="52"/>
      <c r="F10" s="52"/>
      <c r="G10" s="52"/>
      <c r="H10" s="10" t="str">
        <f t="shared" si="1"/>
        <v/>
      </c>
      <c r="I10" s="11" t="str">
        <f t="shared" si="2"/>
        <v/>
      </c>
    </row>
    <row r="11" spans="1:9" ht="17.25" hidden="1" thickBot="1" x14ac:dyDescent="0.35">
      <c r="A11" s="42"/>
      <c r="B11" s="49"/>
      <c r="C11" s="50"/>
      <c r="D11" s="51" t="str">
        <f t="shared" si="0"/>
        <v/>
      </c>
      <c r="E11" s="52"/>
      <c r="F11" s="52"/>
      <c r="G11" s="52"/>
      <c r="H11" s="10" t="str">
        <f t="shared" si="1"/>
        <v/>
      </c>
      <c r="I11" s="11" t="str">
        <f t="shared" si="2"/>
        <v/>
      </c>
    </row>
    <row r="12" spans="1:9" ht="17.25" hidden="1" thickBot="1" x14ac:dyDescent="0.35">
      <c r="A12" s="42"/>
      <c r="B12" s="49"/>
      <c r="C12" s="50"/>
      <c r="D12" s="51" t="str">
        <f t="shared" si="0"/>
        <v/>
      </c>
      <c r="E12" s="52"/>
      <c r="F12" s="52"/>
      <c r="G12" s="52"/>
      <c r="H12" s="10" t="str">
        <f t="shared" si="1"/>
        <v/>
      </c>
      <c r="I12" s="11" t="str">
        <f t="shared" si="2"/>
        <v/>
      </c>
    </row>
    <row r="13" spans="1:9" ht="17.25" hidden="1" thickBot="1" x14ac:dyDescent="0.35">
      <c r="A13" s="42"/>
      <c r="B13" s="49"/>
      <c r="C13" s="50"/>
      <c r="D13" s="51" t="str">
        <f t="shared" si="0"/>
        <v/>
      </c>
      <c r="E13" s="52"/>
      <c r="F13" s="52"/>
      <c r="G13" s="52"/>
      <c r="H13" s="10" t="str">
        <f t="shared" si="1"/>
        <v/>
      </c>
      <c r="I13" s="11" t="str">
        <f t="shared" si="2"/>
        <v/>
      </c>
    </row>
    <row r="14" spans="1:9" ht="17.25" hidden="1" thickBot="1" x14ac:dyDescent="0.35">
      <c r="A14" s="42"/>
      <c r="B14" s="49"/>
      <c r="C14" s="50"/>
      <c r="D14" s="51" t="str">
        <f t="shared" si="0"/>
        <v/>
      </c>
      <c r="E14" s="52"/>
      <c r="F14" s="52"/>
      <c r="G14" s="52"/>
      <c r="H14" s="10" t="str">
        <f t="shared" si="1"/>
        <v/>
      </c>
      <c r="I14" s="11" t="str">
        <f t="shared" si="2"/>
        <v/>
      </c>
    </row>
    <row r="15" spans="1:9" ht="17.25" hidden="1" thickBot="1" x14ac:dyDescent="0.35">
      <c r="A15" s="42"/>
      <c r="B15" s="49"/>
      <c r="C15" s="50"/>
      <c r="D15" s="51" t="str">
        <f t="shared" si="0"/>
        <v/>
      </c>
      <c r="E15" s="52"/>
      <c r="F15" s="52"/>
      <c r="G15" s="52"/>
      <c r="H15" s="10" t="str">
        <f t="shared" si="1"/>
        <v/>
      </c>
      <c r="I15" s="11" t="str">
        <f t="shared" si="2"/>
        <v/>
      </c>
    </row>
    <row r="16" spans="1:9" ht="17.25" hidden="1" thickBot="1" x14ac:dyDescent="0.35">
      <c r="A16" s="42"/>
      <c r="B16" s="49"/>
      <c r="C16" s="50"/>
      <c r="D16" s="51" t="str">
        <f t="shared" si="0"/>
        <v/>
      </c>
      <c r="E16" s="52"/>
      <c r="F16" s="52"/>
      <c r="G16" s="52"/>
      <c r="H16" s="10" t="str">
        <f t="shared" si="1"/>
        <v/>
      </c>
      <c r="I16" s="11" t="str">
        <f t="shared" si="2"/>
        <v/>
      </c>
    </row>
    <row r="17" spans="1:9" ht="17.25" hidden="1" thickBot="1" x14ac:dyDescent="0.35">
      <c r="A17" s="42"/>
      <c r="B17" s="49"/>
      <c r="C17" s="50"/>
      <c r="D17" s="51" t="str">
        <f t="shared" si="0"/>
        <v/>
      </c>
      <c r="E17" s="52"/>
      <c r="F17" s="52"/>
      <c r="G17" s="52"/>
      <c r="H17" s="10" t="str">
        <f t="shared" si="1"/>
        <v/>
      </c>
      <c r="I17" s="11" t="str">
        <f t="shared" si="2"/>
        <v/>
      </c>
    </row>
    <row r="18" spans="1:9" ht="17.25" hidden="1" thickBot="1" x14ac:dyDescent="0.35">
      <c r="A18" s="42"/>
      <c r="B18" s="49"/>
      <c r="C18" s="50"/>
      <c r="D18" s="51" t="str">
        <f t="shared" si="0"/>
        <v/>
      </c>
      <c r="E18" s="52"/>
      <c r="F18" s="52"/>
      <c r="G18" s="52"/>
      <c r="H18" s="10" t="str">
        <f t="shared" si="1"/>
        <v/>
      </c>
      <c r="I18" s="11" t="str">
        <f t="shared" si="2"/>
        <v/>
      </c>
    </row>
    <row r="19" spans="1:9" ht="17.25" hidden="1" thickBot="1" x14ac:dyDescent="0.35">
      <c r="A19" s="42"/>
      <c r="B19" s="49"/>
      <c r="C19" s="50"/>
      <c r="D19" s="51" t="str">
        <f t="shared" si="0"/>
        <v/>
      </c>
      <c r="E19" s="52"/>
      <c r="F19" s="52"/>
      <c r="G19" s="52"/>
      <c r="H19" s="10" t="str">
        <f t="shared" si="1"/>
        <v/>
      </c>
      <c r="I19" s="11" t="str">
        <f t="shared" si="2"/>
        <v/>
      </c>
    </row>
    <row r="20" spans="1:9" ht="17.25" hidden="1" thickBot="1" x14ac:dyDescent="0.35">
      <c r="A20" s="42"/>
      <c r="B20" s="49"/>
      <c r="C20" s="50"/>
      <c r="D20" s="51" t="str">
        <f t="shared" si="0"/>
        <v/>
      </c>
      <c r="E20" s="52"/>
      <c r="F20" s="52"/>
      <c r="G20" s="52"/>
      <c r="H20" s="10" t="str">
        <f t="shared" si="1"/>
        <v/>
      </c>
      <c r="I20" s="11" t="str">
        <f t="shared" si="2"/>
        <v/>
      </c>
    </row>
    <row r="21" spans="1:9" ht="17.25" hidden="1" thickBot="1" x14ac:dyDescent="0.35">
      <c r="A21" s="42"/>
      <c r="B21" s="49"/>
      <c r="C21" s="50"/>
      <c r="D21" s="51" t="str">
        <f t="shared" si="0"/>
        <v/>
      </c>
      <c r="E21" s="52"/>
      <c r="F21" s="52"/>
      <c r="G21" s="52"/>
      <c r="H21" s="10" t="str">
        <f t="shared" si="1"/>
        <v/>
      </c>
      <c r="I21" s="11" t="str">
        <f t="shared" si="2"/>
        <v/>
      </c>
    </row>
    <row r="22" spans="1:9" ht="17.25" hidden="1" thickBot="1" x14ac:dyDescent="0.35">
      <c r="A22" s="42"/>
      <c r="B22" s="49"/>
      <c r="C22" s="50"/>
      <c r="D22" s="51" t="str">
        <f t="shared" si="0"/>
        <v/>
      </c>
      <c r="E22" s="52"/>
      <c r="F22" s="52"/>
      <c r="G22" s="52"/>
      <c r="H22" s="10" t="str">
        <f t="shared" si="1"/>
        <v/>
      </c>
      <c r="I22" s="11" t="str">
        <f t="shared" si="2"/>
        <v/>
      </c>
    </row>
    <row r="23" spans="1:9" ht="17.25" hidden="1" thickBot="1" x14ac:dyDescent="0.35">
      <c r="A23" s="42"/>
      <c r="B23" s="49"/>
      <c r="C23" s="50"/>
      <c r="D23" s="51" t="str">
        <f t="shared" si="0"/>
        <v/>
      </c>
      <c r="E23" s="52"/>
      <c r="F23" s="52"/>
      <c r="G23" s="52"/>
      <c r="H23" s="10" t="str">
        <f t="shared" si="1"/>
        <v/>
      </c>
      <c r="I23" s="11" t="str">
        <f t="shared" si="2"/>
        <v/>
      </c>
    </row>
    <row r="24" spans="1:9" ht="17.25" hidden="1" thickBot="1" x14ac:dyDescent="0.35">
      <c r="A24" s="42"/>
      <c r="B24" s="49"/>
      <c r="C24" s="50"/>
      <c r="D24" s="51" t="str">
        <f t="shared" si="0"/>
        <v/>
      </c>
      <c r="E24" s="52"/>
      <c r="F24" s="52"/>
      <c r="G24" s="52"/>
      <c r="H24" s="10" t="str">
        <f t="shared" si="1"/>
        <v/>
      </c>
      <c r="I24" s="11" t="str">
        <f t="shared" si="2"/>
        <v/>
      </c>
    </row>
    <row r="25" spans="1:9" ht="17.25" hidden="1" thickBot="1" x14ac:dyDescent="0.35">
      <c r="A25" s="42"/>
      <c r="B25" s="49"/>
      <c r="C25" s="50"/>
      <c r="D25" s="51" t="str">
        <f t="shared" si="0"/>
        <v/>
      </c>
      <c r="E25" s="52"/>
      <c r="F25" s="52"/>
      <c r="G25" s="52"/>
      <c r="H25" s="10" t="str">
        <f t="shared" si="1"/>
        <v/>
      </c>
      <c r="I25" s="11" t="str">
        <f t="shared" si="2"/>
        <v/>
      </c>
    </row>
    <row r="26" spans="1:9" ht="17.25" hidden="1" thickBot="1" x14ac:dyDescent="0.35">
      <c r="A26" s="42"/>
      <c r="B26" s="53"/>
      <c r="C26" s="54"/>
      <c r="D26" s="55" t="str">
        <f t="shared" si="0"/>
        <v/>
      </c>
      <c r="E26" s="56"/>
      <c r="F26" s="56"/>
      <c r="G26" s="56"/>
      <c r="H26" s="12" t="str">
        <f t="shared" si="1"/>
        <v/>
      </c>
      <c r="I26" s="13" t="str">
        <f t="shared" si="2"/>
        <v/>
      </c>
    </row>
    <row r="27" spans="1:9" x14ac:dyDescent="0.3">
      <c r="A27" s="42"/>
      <c r="B27" s="42"/>
      <c r="C27" s="42"/>
      <c r="D27" s="42"/>
      <c r="E27" s="42"/>
      <c r="F27" s="42"/>
      <c r="G27" s="42"/>
    </row>
    <row r="28" spans="1:9" x14ac:dyDescent="0.3">
      <c r="A28" s="42"/>
      <c r="B28" s="42"/>
      <c r="C28" s="42"/>
      <c r="D28" s="42"/>
      <c r="E28" s="42"/>
      <c r="F28" s="42"/>
      <c r="G28" s="42"/>
    </row>
    <row r="29" spans="1:9" ht="21" thickBot="1" x14ac:dyDescent="0.4">
      <c r="A29" s="42"/>
      <c r="B29" s="82" t="s">
        <v>66</v>
      </c>
      <c r="C29" s="42"/>
      <c r="D29" s="42"/>
      <c r="E29" s="42"/>
      <c r="F29" s="42"/>
      <c r="G29" s="42"/>
    </row>
    <row r="30" spans="1:9" x14ac:dyDescent="0.3">
      <c r="A30" s="42"/>
      <c r="B30" s="83" t="s">
        <v>5</v>
      </c>
      <c r="C30" s="84"/>
      <c r="D30" s="84"/>
      <c r="E30" s="85" t="s">
        <v>0</v>
      </c>
      <c r="F30" s="18">
        <f>'N2'!C49</f>
        <v>0</v>
      </c>
      <c r="G30" s="42"/>
    </row>
    <row r="31" spans="1:9" x14ac:dyDescent="0.3">
      <c r="A31" s="42"/>
      <c r="B31" s="86" t="s">
        <v>6</v>
      </c>
      <c r="C31" s="39"/>
      <c r="D31" s="39"/>
      <c r="E31" s="87" t="s">
        <v>0</v>
      </c>
      <c r="F31" s="19">
        <f>'N2'!E49</f>
        <v>0</v>
      </c>
      <c r="G31" s="42"/>
    </row>
    <row r="32" spans="1:9" ht="17.25" thickBot="1" x14ac:dyDescent="0.35">
      <c r="A32" s="42"/>
      <c r="B32" s="88" t="s">
        <v>57</v>
      </c>
      <c r="C32" s="89"/>
      <c r="D32" s="89"/>
      <c r="E32" s="87" t="s">
        <v>0</v>
      </c>
      <c r="F32" s="5">
        <f>'N2'!F49</f>
        <v>0</v>
      </c>
      <c r="G32" s="42"/>
    </row>
    <row r="33" spans="1:7" ht="17.25" x14ac:dyDescent="0.3">
      <c r="A33" s="42"/>
      <c r="B33" s="90" t="s">
        <v>44</v>
      </c>
      <c r="C33" s="91"/>
      <c r="D33" s="91"/>
      <c r="E33" s="85" t="s">
        <v>7</v>
      </c>
      <c r="F33" s="2">
        <f>COUNT('N2'!C8:C27)</f>
        <v>0</v>
      </c>
      <c r="G33" s="42"/>
    </row>
    <row r="34" spans="1:7" x14ac:dyDescent="0.3">
      <c r="A34" s="42"/>
      <c r="B34" s="92" t="s">
        <v>67</v>
      </c>
      <c r="C34" s="93"/>
      <c r="D34" s="93"/>
      <c r="E34" s="94" t="s">
        <v>8</v>
      </c>
      <c r="F34" s="3" t="str">
        <f>IF(SUM('N2'!H8:H27)=0,"",AVERAGE('N2'!H8:H27))</f>
        <v/>
      </c>
      <c r="G34" s="42"/>
    </row>
    <row r="35" spans="1:7" ht="17.25" x14ac:dyDescent="0.3">
      <c r="A35" s="42"/>
      <c r="B35" s="92" t="s">
        <v>68</v>
      </c>
      <c r="C35" s="95"/>
      <c r="D35" s="95"/>
      <c r="E35" s="94" t="s">
        <v>8</v>
      </c>
      <c r="F35" s="3" t="str">
        <f>IF(SUM('N2'!G8:G27)=0,"",AVERAGE('N2'!G8:G27))</f>
        <v/>
      </c>
      <c r="G35" s="42"/>
    </row>
    <row r="36" spans="1:7" x14ac:dyDescent="0.3">
      <c r="A36" s="42"/>
      <c r="B36" s="92" t="s">
        <v>49</v>
      </c>
      <c r="C36" s="93"/>
      <c r="D36" s="93"/>
      <c r="E36" s="94" t="s">
        <v>50</v>
      </c>
      <c r="F36" s="3" t="str">
        <f>IF(SUM('N2'!I49)=0,"",AVERAGE('N2'!I8:I27))</f>
        <v/>
      </c>
      <c r="G36" s="42"/>
    </row>
    <row r="37" spans="1:7" ht="17.25" thickBot="1" x14ac:dyDescent="0.35">
      <c r="A37" s="42"/>
      <c r="B37" s="96" t="s">
        <v>62</v>
      </c>
      <c r="C37" s="97"/>
      <c r="D37" s="97"/>
      <c r="E37" s="98" t="s">
        <v>9</v>
      </c>
      <c r="F37" s="14">
        <f>'N2'!K49</f>
        <v>0</v>
      </c>
      <c r="G37" s="42"/>
    </row>
    <row r="38" spans="1:7" x14ac:dyDescent="0.3">
      <c r="A38" s="42"/>
      <c r="B38" s="39"/>
      <c r="C38" s="89"/>
      <c r="D38" s="89"/>
      <c r="E38" s="99"/>
      <c r="F38" s="20"/>
      <c r="G38" s="42"/>
    </row>
    <row r="39" spans="1:7" x14ac:dyDescent="0.3">
      <c r="A39" s="42"/>
      <c r="B39" s="39"/>
      <c r="C39" s="89"/>
      <c r="D39" s="89"/>
      <c r="E39" s="99"/>
      <c r="F39" s="20"/>
      <c r="G39" s="42"/>
    </row>
    <row r="40" spans="1:7" ht="21" thickBot="1" x14ac:dyDescent="0.4">
      <c r="A40" s="42"/>
      <c r="B40" s="82" t="s">
        <v>69</v>
      </c>
      <c r="C40" s="42"/>
      <c r="D40" s="42"/>
      <c r="E40" s="42"/>
      <c r="F40" s="42"/>
      <c r="G40" s="42"/>
    </row>
    <row r="41" spans="1:7" x14ac:dyDescent="0.3">
      <c r="A41" s="42"/>
      <c r="B41" s="83" t="s">
        <v>5</v>
      </c>
      <c r="C41" s="84"/>
      <c r="D41" s="84"/>
      <c r="E41" s="85" t="s">
        <v>0</v>
      </c>
      <c r="F41" s="18">
        <f>'N3'!C49</f>
        <v>0</v>
      </c>
      <c r="G41" s="42"/>
    </row>
    <row r="42" spans="1:7" x14ac:dyDescent="0.3">
      <c r="A42" s="42"/>
      <c r="B42" s="86" t="s">
        <v>6</v>
      </c>
      <c r="C42" s="39"/>
      <c r="D42" s="39"/>
      <c r="E42" s="87" t="s">
        <v>0</v>
      </c>
      <c r="F42" s="19">
        <f>'N3'!D49</f>
        <v>0</v>
      </c>
      <c r="G42" s="42"/>
    </row>
    <row r="43" spans="1:7" ht="17.25" thickBot="1" x14ac:dyDescent="0.35">
      <c r="A43" s="42"/>
      <c r="B43" s="88" t="s">
        <v>58</v>
      </c>
      <c r="C43" s="89"/>
      <c r="D43" s="89"/>
      <c r="E43" s="87" t="s">
        <v>0</v>
      </c>
      <c r="F43" s="5">
        <f>'N3'!E49</f>
        <v>0</v>
      </c>
      <c r="G43" s="42"/>
    </row>
    <row r="44" spans="1:7" ht="17.25" x14ac:dyDescent="0.3">
      <c r="A44" s="42"/>
      <c r="B44" s="90" t="s">
        <v>45</v>
      </c>
      <c r="C44" s="91"/>
      <c r="D44" s="91"/>
      <c r="E44" s="85" t="s">
        <v>7</v>
      </c>
      <c r="F44" s="2">
        <f>COUNT('N3'!C8:C27)</f>
        <v>0</v>
      </c>
      <c r="G44" s="42"/>
    </row>
    <row r="45" spans="1:7" x14ac:dyDescent="0.3">
      <c r="A45" s="42"/>
      <c r="B45" s="92" t="s">
        <v>70</v>
      </c>
      <c r="C45" s="93"/>
      <c r="D45" s="93"/>
      <c r="E45" s="94" t="s">
        <v>8</v>
      </c>
      <c r="F45" s="3" t="str">
        <f>IF(SUM('N3'!G8:G27)=0,"",AVERAGE('N3'!G8:G27))</f>
        <v/>
      </c>
      <c r="G45" s="42"/>
    </row>
    <row r="46" spans="1:7" ht="17.25" x14ac:dyDescent="0.3">
      <c r="A46" s="42"/>
      <c r="B46" s="92" t="s">
        <v>71</v>
      </c>
      <c r="C46" s="95"/>
      <c r="D46" s="95"/>
      <c r="E46" s="94" t="s">
        <v>8</v>
      </c>
      <c r="F46" s="3" t="str">
        <f>IF(SUM('N3'!F8:F27)=0,"",AVERAGE('N3'!F8:F27))</f>
        <v/>
      </c>
      <c r="G46" s="42"/>
    </row>
    <row r="47" spans="1:7" x14ac:dyDescent="0.3">
      <c r="A47" s="42"/>
      <c r="B47" s="92" t="s">
        <v>49</v>
      </c>
      <c r="C47" s="93"/>
      <c r="D47" s="93"/>
      <c r="E47" s="94" t="s">
        <v>50</v>
      </c>
      <c r="F47" s="3" t="str">
        <f>IF(SUM('N3'!H49)=0,"",AVERAGE('N3'!H8:H27))</f>
        <v/>
      </c>
      <c r="G47" s="42"/>
    </row>
    <row r="48" spans="1:7" ht="17.25" thickBot="1" x14ac:dyDescent="0.35">
      <c r="A48" s="42"/>
      <c r="B48" s="96" t="s">
        <v>63</v>
      </c>
      <c r="C48" s="97"/>
      <c r="D48" s="97"/>
      <c r="E48" s="98" t="s">
        <v>9</v>
      </c>
      <c r="F48" s="14">
        <f>'N3'!J49</f>
        <v>0</v>
      </c>
      <c r="G48" s="42"/>
    </row>
    <row r="49" spans="1:7" x14ac:dyDescent="0.3">
      <c r="A49" s="42"/>
      <c r="B49" s="39"/>
      <c r="C49" s="89"/>
      <c r="D49" s="89"/>
      <c r="E49" s="99"/>
      <c r="F49" s="20"/>
      <c r="G49" s="42"/>
    </row>
    <row r="50" spans="1:7" x14ac:dyDescent="0.3">
      <c r="A50" s="42"/>
      <c r="B50" s="39"/>
      <c r="C50" s="89"/>
      <c r="D50" s="89"/>
      <c r="E50" s="99"/>
      <c r="F50" s="20"/>
      <c r="G50" s="42"/>
    </row>
    <row r="51" spans="1:7" ht="21" thickBot="1" x14ac:dyDescent="0.4">
      <c r="A51" s="42"/>
      <c r="B51" s="82" t="s">
        <v>72</v>
      </c>
      <c r="C51" s="42"/>
      <c r="D51" s="42"/>
      <c r="E51" s="42"/>
      <c r="F51" s="42"/>
      <c r="G51" s="42"/>
    </row>
    <row r="52" spans="1:7" x14ac:dyDescent="0.3">
      <c r="A52" s="42"/>
      <c r="B52" s="83" t="s">
        <v>5</v>
      </c>
      <c r="C52" s="84"/>
      <c r="D52" s="84"/>
      <c r="E52" s="85" t="s">
        <v>0</v>
      </c>
      <c r="F52" s="18">
        <f>DS!C39</f>
        <v>0</v>
      </c>
      <c r="G52" s="42"/>
    </row>
    <row r="53" spans="1:7" x14ac:dyDescent="0.3">
      <c r="A53" s="42"/>
      <c r="B53" s="86" t="s">
        <v>6</v>
      </c>
      <c r="C53" s="39"/>
      <c r="D53" s="39"/>
      <c r="E53" s="87" t="s">
        <v>0</v>
      </c>
      <c r="F53" s="19">
        <f>DS!D39</f>
        <v>0</v>
      </c>
      <c r="G53" s="42"/>
    </row>
    <row r="54" spans="1:7" ht="17.25" thickBot="1" x14ac:dyDescent="0.35">
      <c r="A54" s="42"/>
      <c r="B54" s="88" t="s">
        <v>59</v>
      </c>
      <c r="C54" s="89"/>
      <c r="D54" s="89"/>
      <c r="E54" s="87" t="s">
        <v>0</v>
      </c>
      <c r="F54" s="5">
        <f>DS!E39</f>
        <v>0</v>
      </c>
      <c r="G54" s="42"/>
    </row>
    <row r="55" spans="1:7" ht="18" thickBot="1" x14ac:dyDescent="0.35">
      <c r="A55" s="42"/>
      <c r="B55" s="100" t="s">
        <v>73</v>
      </c>
      <c r="C55" s="101"/>
      <c r="D55" s="101"/>
      <c r="E55" s="102" t="s">
        <v>7</v>
      </c>
      <c r="F55" s="22">
        <f>COUNT(DS!C8:C17)</f>
        <v>0</v>
      </c>
      <c r="G55" s="42"/>
    </row>
    <row r="56" spans="1:7" x14ac:dyDescent="0.3">
      <c r="A56" s="42"/>
      <c r="B56" s="39"/>
      <c r="C56" s="89"/>
      <c r="D56" s="89"/>
      <c r="E56" s="99"/>
      <c r="F56" s="20"/>
      <c r="G56" s="42"/>
    </row>
    <row r="57" spans="1:7" x14ac:dyDescent="0.3">
      <c r="A57" s="42"/>
      <c r="B57" s="89"/>
      <c r="C57" s="89"/>
      <c r="D57" s="89"/>
      <c r="E57" s="99"/>
      <c r="F57" s="21"/>
      <c r="G57" s="42"/>
    </row>
    <row r="58" spans="1:7" ht="18" thickBot="1" x14ac:dyDescent="0.35">
      <c r="A58" s="42"/>
      <c r="B58" s="103" t="s">
        <v>74</v>
      </c>
      <c r="C58" s="103"/>
      <c r="D58" s="103"/>
      <c r="E58" s="104"/>
      <c r="F58" s="104"/>
      <c r="G58" s="105"/>
    </row>
    <row r="59" spans="1:7" x14ac:dyDescent="0.3">
      <c r="A59" s="42"/>
      <c r="B59" s="106" t="s">
        <v>60</v>
      </c>
      <c r="C59" s="107"/>
      <c r="D59" s="107"/>
      <c r="E59" s="108" t="s">
        <v>0</v>
      </c>
      <c r="F59" s="23">
        <f>'N3'!C49+'N2'!C49+DS!C39</f>
        <v>0</v>
      </c>
      <c r="G59" s="42"/>
    </row>
    <row r="60" spans="1:7" x14ac:dyDescent="0.3">
      <c r="A60" s="42"/>
      <c r="B60" s="109" t="s">
        <v>61</v>
      </c>
      <c r="C60" s="110"/>
      <c r="D60" s="110"/>
      <c r="E60" s="111" t="s">
        <v>0</v>
      </c>
      <c r="F60" s="24">
        <f>'N3'!D49+'N2'!E49+DS!D39</f>
        <v>0</v>
      </c>
      <c r="G60" s="42"/>
    </row>
    <row r="61" spans="1:7" x14ac:dyDescent="0.3">
      <c r="A61" s="42"/>
      <c r="B61" s="112" t="s">
        <v>57</v>
      </c>
      <c r="C61" s="113"/>
      <c r="D61" s="113"/>
      <c r="E61" s="114" t="s">
        <v>0</v>
      </c>
      <c r="F61" s="25">
        <f>'N2'!F49</f>
        <v>0</v>
      </c>
      <c r="G61" s="42"/>
    </row>
    <row r="62" spans="1:7" x14ac:dyDescent="0.3">
      <c r="A62" s="42"/>
      <c r="B62" s="112" t="s">
        <v>58</v>
      </c>
      <c r="C62" s="113"/>
      <c r="D62" s="113"/>
      <c r="E62" s="114" t="s">
        <v>0</v>
      </c>
      <c r="F62" s="25">
        <f>'N3'!E49</f>
        <v>0</v>
      </c>
      <c r="G62" s="42"/>
    </row>
    <row r="63" spans="1:7" ht="17.25" thickBot="1" x14ac:dyDescent="0.35">
      <c r="A63" s="42"/>
      <c r="B63" s="112" t="s">
        <v>59</v>
      </c>
      <c r="C63" s="113"/>
      <c r="D63" s="113"/>
      <c r="E63" s="114" t="s">
        <v>0</v>
      </c>
      <c r="F63" s="25">
        <f>DS!E39</f>
        <v>0</v>
      </c>
      <c r="G63" s="42"/>
    </row>
    <row r="64" spans="1:7" ht="17.25" thickBot="1" x14ac:dyDescent="0.35">
      <c r="A64" s="42"/>
      <c r="B64" s="115" t="s">
        <v>56</v>
      </c>
      <c r="C64" s="116"/>
      <c r="D64" s="116"/>
      <c r="E64" s="117" t="s">
        <v>0</v>
      </c>
      <c r="F64" s="26">
        <f>'N3'!E49+'N2'!F49+DS!E39</f>
        <v>0</v>
      </c>
      <c r="G64" s="42"/>
    </row>
    <row r="65" spans="1:8" x14ac:dyDescent="0.3">
      <c r="A65" s="42"/>
      <c r="B65" s="109" t="s">
        <v>64</v>
      </c>
      <c r="C65" s="118"/>
      <c r="D65" s="119"/>
      <c r="E65" s="120" t="s">
        <v>55</v>
      </c>
      <c r="F65" s="27" t="e">
        <f>F64/F59</f>
        <v>#DIV/0!</v>
      </c>
      <c r="G65" s="42"/>
    </row>
    <row r="66" spans="1:8" ht="17.25" thickBot="1" x14ac:dyDescent="0.35">
      <c r="A66" s="42"/>
      <c r="B66" s="121" t="s">
        <v>65</v>
      </c>
      <c r="C66" s="122"/>
      <c r="D66" s="123"/>
      <c r="E66" s="124" t="s">
        <v>55</v>
      </c>
      <c r="F66" s="28" t="e">
        <f>F64/F60</f>
        <v>#DIV/0!</v>
      </c>
      <c r="G66" s="42"/>
    </row>
    <row r="67" spans="1:8" x14ac:dyDescent="0.3">
      <c r="A67" s="42"/>
      <c r="B67" s="110"/>
      <c r="C67" s="110"/>
      <c r="D67" s="110"/>
      <c r="E67" s="125"/>
      <c r="F67" s="29"/>
      <c r="G67" s="42"/>
    </row>
    <row r="68" spans="1:8" ht="18" thickBot="1" x14ac:dyDescent="0.35">
      <c r="A68" s="42"/>
      <c r="B68" s="103" t="s">
        <v>75</v>
      </c>
      <c r="C68" s="103"/>
      <c r="D68" s="103"/>
      <c r="E68" s="104"/>
      <c r="F68" s="104"/>
      <c r="G68" s="42"/>
    </row>
    <row r="69" spans="1:8" ht="17.25" x14ac:dyDescent="0.3">
      <c r="A69" s="42"/>
      <c r="B69" s="126" t="s">
        <v>44</v>
      </c>
      <c r="C69" s="127"/>
      <c r="D69" s="127"/>
      <c r="E69" s="128" t="s">
        <v>7</v>
      </c>
      <c r="F69" s="30">
        <f>COUNT('N2'!C8:C27)</f>
        <v>0</v>
      </c>
      <c r="G69" s="42"/>
    </row>
    <row r="70" spans="1:8" ht="17.25" x14ac:dyDescent="0.3">
      <c r="A70" s="42"/>
      <c r="B70" s="129" t="s">
        <v>45</v>
      </c>
      <c r="C70" s="130"/>
      <c r="D70" s="130"/>
      <c r="E70" s="131" t="s">
        <v>7</v>
      </c>
      <c r="F70" s="31">
        <f>COUNT('N3'!C8:C27)</f>
        <v>0</v>
      </c>
      <c r="G70" s="42"/>
    </row>
    <row r="71" spans="1:8" ht="17.25" x14ac:dyDescent="0.3">
      <c r="A71" s="42"/>
      <c r="B71" s="129" t="s">
        <v>46</v>
      </c>
      <c r="C71" s="130"/>
      <c r="D71" s="130"/>
      <c r="E71" s="131" t="s">
        <v>7</v>
      </c>
      <c r="F71" s="31">
        <f>SUM(F69:F70)</f>
        <v>0</v>
      </c>
      <c r="G71" s="42"/>
    </row>
    <row r="72" spans="1:8" ht="17.25" x14ac:dyDescent="0.3">
      <c r="A72" s="42"/>
      <c r="B72" s="129" t="s">
        <v>52</v>
      </c>
      <c r="C72" s="130"/>
      <c r="D72" s="130"/>
      <c r="E72" s="132" t="s">
        <v>8</v>
      </c>
      <c r="F72" s="32" t="str">
        <f>IF(SUM('N2'!G8:G27,'N3'!F8:F27)=0,"",AVERAGE('N3'!F8:F27,'N2'!G8:G27))</f>
        <v/>
      </c>
      <c r="G72" s="42"/>
      <c r="H72" s="4"/>
    </row>
    <row r="73" spans="1:8" x14ac:dyDescent="0.3">
      <c r="A73" s="42"/>
      <c r="B73" s="129" t="s">
        <v>51</v>
      </c>
      <c r="C73" s="133"/>
      <c r="D73" s="133"/>
      <c r="E73" s="132" t="s">
        <v>8</v>
      </c>
      <c r="F73" s="32" t="str">
        <f>IF(SUM('N2'!H8:H27,'N3'!G8:G27)=0,"",AVERAGE('N2'!H8:H27,'N3'!G8:G27))</f>
        <v/>
      </c>
      <c r="G73" s="42"/>
      <c r="H73" s="4"/>
    </row>
    <row r="74" spans="1:8" x14ac:dyDescent="0.3">
      <c r="A74" s="42"/>
      <c r="B74" s="129" t="s">
        <v>49</v>
      </c>
      <c r="C74" s="133"/>
      <c r="D74" s="133"/>
      <c r="E74" s="132" t="s">
        <v>50</v>
      </c>
      <c r="F74" s="32" t="str">
        <f>IF(SUM('N2'!I49,'N3'!H49)=0,"",AVERAGE('N3'!H8:H27,'N2'!I8:I27))</f>
        <v/>
      </c>
      <c r="G74" s="42"/>
      <c r="H74" s="4"/>
    </row>
    <row r="75" spans="1:8" x14ac:dyDescent="0.3">
      <c r="A75" s="42"/>
      <c r="B75" s="129" t="s">
        <v>1</v>
      </c>
      <c r="C75" s="134"/>
      <c r="D75" s="134"/>
      <c r="E75" s="132" t="s">
        <v>53</v>
      </c>
      <c r="F75" s="33">
        <f>'N2'!J49+'N3'!I49</f>
        <v>0</v>
      </c>
      <c r="G75" s="42"/>
    </row>
    <row r="76" spans="1:8" ht="17.25" thickBot="1" x14ac:dyDescent="0.35">
      <c r="A76" s="42"/>
      <c r="B76" s="135" t="s">
        <v>62</v>
      </c>
      <c r="C76" s="136"/>
      <c r="D76" s="136"/>
      <c r="E76" s="124" t="s">
        <v>76</v>
      </c>
      <c r="F76" s="34">
        <f>'N2'!K49</f>
        <v>0</v>
      </c>
      <c r="G76" s="42"/>
    </row>
    <row r="77" spans="1:8" ht="17.25" thickBot="1" x14ac:dyDescent="0.35">
      <c r="A77" s="42"/>
      <c r="B77" s="135" t="s">
        <v>63</v>
      </c>
      <c r="C77" s="136"/>
      <c r="D77" s="136"/>
      <c r="E77" s="124" t="s">
        <v>76</v>
      </c>
      <c r="F77" s="34">
        <f>'N3'!J49</f>
        <v>0</v>
      </c>
      <c r="G77" s="42"/>
    </row>
    <row r="78" spans="1:8" ht="17.25" thickBot="1" x14ac:dyDescent="0.35">
      <c r="A78" s="42"/>
      <c r="B78" s="137" t="s">
        <v>77</v>
      </c>
      <c r="C78" s="138"/>
      <c r="D78" s="138"/>
      <c r="E78" s="124" t="s">
        <v>76</v>
      </c>
      <c r="F78" s="35">
        <f>'N2'!K49+'N3'!J49</f>
        <v>0</v>
      </c>
      <c r="G78" s="42"/>
    </row>
    <row r="79" spans="1:8" x14ac:dyDescent="0.3">
      <c r="A79" s="42"/>
      <c r="B79" s="42"/>
      <c r="C79" s="42"/>
      <c r="D79" s="42"/>
      <c r="E79" s="105"/>
      <c r="F79" s="105"/>
      <c r="G79" s="105"/>
    </row>
  </sheetData>
  <sheetProtection algorithmName="SHA-512" hashValue="MVzhQfLyMNamPZXC2ifTb3CABU+oSspBctp+BTzchrhzP4+SBMtXYGXwYJdMIsTaC/A6mPvpMnFNcFrHbXfSBQ==" saltValue="/sTX/a4wz/t9vEozIY/SNw==" spinCount="100000" sheet="1" objects="1" scenarios="1"/>
  <phoneticPr fontId="11" type="noConversion"/>
  <conditionalFormatting sqref="F30:F32 F57">
    <cfRule type="containsText" dxfId="10" priority="13" operator="containsText" text="&gt; 205 km !!!">
      <formula>NOT(ISERROR(SEARCH("&gt; 205 km !!!",F30)))</formula>
    </cfRule>
  </conditionalFormatting>
  <conditionalFormatting sqref="F41:F43">
    <cfRule type="containsText" dxfId="7" priority="7" operator="containsText" text="&gt; 205 km !!!">
      <formula>NOT(ISERROR(SEARCH("&gt; 205 km !!!",F41)))</formula>
    </cfRule>
  </conditionalFormatting>
  <conditionalFormatting sqref="F52:F54">
    <cfRule type="containsText" dxfId="5" priority="2" operator="containsText" text="&gt; 205 km !!!">
      <formula>NOT(ISERROR(SEARCH("&gt; 205 km !!!",F52)))</formula>
    </cfRule>
  </conditionalFormatting>
  <conditionalFormatting sqref="F59:F67">
    <cfRule type="containsText" dxfId="3" priority="17" operator="containsText" text="&gt; 205 km !!!">
      <formula>NOT(ISERROR(SEARCH("&gt; 205 km !!!",F59)))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D5424D2-236D-47E0-97DC-7C4ECF392E1D}">
            <xm:f>NOT(ISERROR(SEARCH("Překročena",F33)))</xm:f>
            <xm:f>"Překročena"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F33:F36</xm:sqref>
        </x14:conditionalFormatting>
        <x14:conditionalFormatting xmlns:xm="http://schemas.microsoft.com/office/excel/2006/main">
          <x14:cfRule type="containsText" priority="8" operator="containsText" id="{28302075-4AD8-4B34-A3EA-A2C13823DD36}">
            <xm:f>NOT(ISERROR(SEARCH("maximální",F37)))</xm:f>
            <xm:f>"maximální"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F37:F39 F48:F50 F56</xm:sqref>
        </x14:conditionalFormatting>
        <x14:conditionalFormatting xmlns:xm="http://schemas.microsoft.com/office/excel/2006/main">
          <x14:cfRule type="containsText" priority="3" operator="containsText" id="{2B6159F7-798D-4255-BC6B-557E9F23B921}">
            <xm:f>NOT(ISERROR(SEARCH("Překročena",F44)))</xm:f>
            <xm:f>"Překročena"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F44:F47</xm:sqref>
        </x14:conditionalFormatting>
        <x14:conditionalFormatting xmlns:xm="http://schemas.microsoft.com/office/excel/2006/main">
          <x14:cfRule type="containsText" priority="1" operator="containsText" id="{6504FBF7-2572-4FEB-94E6-979E38C5E791}">
            <xm:f>NOT(ISERROR(SEARCH("Překročena",F55)))</xm:f>
            <xm:f>"Překročena"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containsText" priority="16" operator="containsText" id="{3EF5597E-7886-4BAC-BDBF-4066B23B5D0B}">
            <xm:f>NOT(ISERROR(SEARCH("Překročena",F69)))</xm:f>
            <xm:f>"Překročena"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F69:F74</xm:sqref>
        </x14:conditionalFormatting>
        <x14:conditionalFormatting xmlns:xm="http://schemas.microsoft.com/office/excel/2006/main">
          <x14:cfRule type="containsText" priority="15" operator="containsText" id="{39CDA585-1DFD-467A-8E88-74F4E7512098}">
            <xm:f>NOT(ISERROR(SEARCH("maximální",F75)))</xm:f>
            <xm:f>"maximální"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F75:F77</xm:sqref>
        </x14:conditionalFormatting>
        <x14:conditionalFormatting xmlns:xm="http://schemas.microsoft.com/office/excel/2006/main">
          <x14:cfRule type="containsText" priority="14" operator="containsText" id="{7762041F-5D8E-4350-90B1-61F699F50D61}">
            <xm:f>NOT(ISERROR(SEARCH("délka trati",F78)))</xm:f>
            <xm:f>"délka trati"</xm:f>
            <x14:dxf>
              <font>
                <strike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Firma</vt:lpstr>
      <vt:lpstr>N2</vt:lpstr>
      <vt:lpstr>N3</vt:lpstr>
      <vt:lpstr>DS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Blažek Jaroslav</dc:creator>
  <cp:lastModifiedBy>Šotola Petr</cp:lastModifiedBy>
  <dcterms:created xsi:type="dcterms:W3CDTF">2025-12-17T10:17:22Z</dcterms:created>
  <dcterms:modified xsi:type="dcterms:W3CDTF">2026-02-04T08:47:04Z</dcterms:modified>
</cp:coreProperties>
</file>